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oseph\Documents\VIHIGA\BUDGET\FY 2025 -2026\"/>
    </mc:Choice>
  </mc:AlternateContent>
  <bookViews>
    <workbookView xWindow="0" yWindow="0" windowWidth="19200" windowHeight="6930" firstSheet="2" activeTab="5"/>
  </bookViews>
  <sheets>
    <sheet name=" SUMMARY RESOURCE ENVELOPE" sheetId="3" r:id="rId1"/>
    <sheet name="OFFICE OF THE GOVERNOR" sheetId="4" r:id="rId2"/>
    <sheet name="PBB(Office of the Governor)" sheetId="5" r:id="rId3"/>
    <sheet name="TREASURY" sheetId="6" r:id="rId4"/>
    <sheet name="PBB(Treasury)" sheetId="7" r:id="rId5"/>
    <sheet name="AGRICULTURE" sheetId="8" r:id="rId6"/>
    <sheet name="PBB(Agriculture)" sheetId="9" r:id="rId7"/>
    <sheet name="HEALTH" sheetId="10" r:id="rId8"/>
    <sheet name="PBB(Health)" sheetId="11" r:id="rId9"/>
    <sheet name="PBB(Education)" sheetId="12" r:id="rId10"/>
    <sheet name="EDUCATION" sheetId="13" r:id="rId11"/>
    <sheet name="PBB(Gender)" sheetId="15" r:id="rId12"/>
    <sheet name="Sheet2" sheetId="17" state="hidden" r:id="rId13"/>
    <sheet name="Sheet3" sheetId="18" state="hidden" r:id="rId14"/>
    <sheet name="Sheet4" sheetId="19" state="hidden" r:id="rId15"/>
    <sheet name="Sheet5" sheetId="20" state="hidden" r:id="rId16"/>
    <sheet name="Sheet6" sheetId="21" state="hidden" r:id="rId17"/>
    <sheet name="COMMERCE" sheetId="22" r:id="rId18"/>
    <sheet name="PBB(Environment)" sheetId="26" r:id="rId19"/>
    <sheet name="PBB(Commerce)" sheetId="23" r:id="rId20"/>
    <sheet name="GENDER" sheetId="14" r:id="rId21"/>
    <sheet name="ENVIRONMENT" sheetId="16" r:id="rId22"/>
    <sheet name="PBB(Psb)" sheetId="24" r:id="rId23"/>
    <sheet name="PSB" sheetId="25" r:id="rId24"/>
    <sheet name="PBB(Transport)" sheetId="28" r:id="rId25"/>
    <sheet name="TRANSPORT" sheetId="27" r:id="rId26"/>
    <sheet name="LANDS" sheetId="29" r:id="rId27"/>
    <sheet name="PBB(Lands)" sheetId="30" r:id="rId28"/>
    <sheet name="ASSEMBLY" sheetId="31" r:id="rId29"/>
    <sheet name="PBB(Assembly)" sheetId="32" r:id="rId30"/>
    <sheet name="PSA" sheetId="33" r:id="rId31"/>
    <sheet name="PBB(PSA)" sheetId="42" r:id="rId32"/>
    <sheet name="PBB(COUNTY ATTORNEY)" sheetId="41" r:id="rId33"/>
    <sheet name="COUNTY ATTORNEY" sheetId="40" r:id="rId34"/>
    <sheet name="SUMMARY" sheetId="34" r:id="rId35"/>
  </sheets>
  <externalReferences>
    <externalReference r:id="rId36"/>
    <externalReference r:id="rId37"/>
    <externalReference r:id="rId38"/>
  </externalReferences>
  <definedNames>
    <definedName name="_Toc464655955" localSheetId="2">'PBB(Office of the Governor)'!$A$1</definedName>
    <definedName name="_Toc464655956" localSheetId="2">'PBB(Office of the Governor)'!$A$29</definedName>
    <definedName name="_Toc464655957" localSheetId="2">'PBB(Office of the Governor)'!$A$46</definedName>
    <definedName name="_Toc464655973" localSheetId="22">'PBB(Psb)'!$A$1</definedName>
    <definedName name="_Toc464655974" localSheetId="22">'PBB(Psb)'!$A$11</definedName>
    <definedName name="_Toc464655975" localSheetId="22">'PBB(Psb)'!$A$25</definedName>
    <definedName name="_Toc464655983" localSheetId="6">'PBB(Agriculture)'!$A$1</definedName>
    <definedName name="_Toc464655984" localSheetId="6">'PBB(Agriculture)'!$A$30</definedName>
    <definedName name="_Toc464655985" localSheetId="6">'PBB(Agriculture)'!$A$44</definedName>
    <definedName name="_Toc464655992" localSheetId="9">'PBB(Education)'!$A$1</definedName>
    <definedName name="_Toc464655993" localSheetId="9">'PBB(Education)'!$A$24</definedName>
    <definedName name="_Toc464655994" localSheetId="9">'PBB(Education)'!$A$38</definedName>
    <definedName name="_Toc464656004" localSheetId="8">'PBB(Health)'!$A$1</definedName>
    <definedName name="_Toc464656005" localSheetId="8">'PBB(Health)'!$A$50</definedName>
    <definedName name="_Toc464656006" localSheetId="8">'PBB(Health)'!$A$68</definedName>
    <definedName name="_Toc464656013" localSheetId="4">'PBB(Treasury)'!$A$1</definedName>
    <definedName name="_Toc464656014" localSheetId="4">'PBB(Treasury)'!$A$35</definedName>
    <definedName name="_Toc464656015" localSheetId="4">'PBB(Treasury)'!$A$50</definedName>
    <definedName name="_Toc464656035" localSheetId="27">'PBB(Lands)'!$A$1</definedName>
    <definedName name="_Toc464656036" localSheetId="27">'PBB(Lands)'!$A$25</definedName>
    <definedName name="_Toc464656037" localSheetId="27">'PBB(Lands)'!$A$39</definedName>
    <definedName name="_Toc464656044" localSheetId="11">'PBB(Gender)'!$A$1</definedName>
    <definedName name="_Toc464656045" localSheetId="11">'PBB(Gender)'!$A$27</definedName>
    <definedName name="_Toc464656046" localSheetId="11">'PBB(Gender)'!$A$44</definedName>
    <definedName name="_Toc464656053" localSheetId="24">'PBB(Transport)'!$A$2</definedName>
    <definedName name="_Toc464656054" localSheetId="24">'PBB(Transport)'!$A$26</definedName>
    <definedName name="_Toc464656055" localSheetId="24">'PBB(Transport)'!$A$40</definedName>
    <definedName name="_Toc464656062" localSheetId="18">'PBB(Environment)'!$A$1</definedName>
    <definedName name="_Toc464656063" localSheetId="18">'PBB(Environment)'!$A$34</definedName>
    <definedName name="_Toc464656064" localSheetId="18">'PBB(Environment)'!$A$48</definedName>
    <definedName name="_Toc464656071" localSheetId="19">'PBB(Commerce)'!$A$1</definedName>
    <definedName name="_Toc464656072" localSheetId="19">'PBB(Commerce)'!$A$30</definedName>
    <definedName name="_xlnm.Print_Area" localSheetId="0">' SUMMARY RESOURCE ENVELOPE'!$A$2:$B$19</definedName>
    <definedName name="_xlnm.Print_Area" localSheetId="5">AGRICULTURE!$A$2:$V$125</definedName>
    <definedName name="_xlnm.Print_Area" localSheetId="28">ASSEMBLY!$A$1:$L$128</definedName>
    <definedName name="_xlnm.Print_Area" localSheetId="17">COMMERCE!$A$1:$O$142</definedName>
    <definedName name="_xlnm.Print_Area" localSheetId="10">EDUCATION!$A$1:$O$147</definedName>
    <definedName name="_xlnm.Print_Area" localSheetId="21">ENVIRONMENT!$A$1:$U$143</definedName>
    <definedName name="_xlnm.Print_Area" localSheetId="20">GENDER!$A$1:$N$151</definedName>
    <definedName name="_xlnm.Print_Area" localSheetId="1">'OFFICE OF THE GOVERNOR'!$A$2:$Q$126</definedName>
    <definedName name="_xlnm.Print_Area" localSheetId="34">SUMMARY!$B$1:$I$132</definedName>
    <definedName name="_xlnm.Print_Area" localSheetId="25">TRANSPORT!$A$1:$W$142</definedName>
    <definedName name="_xlnm.Print_Area" localSheetId="3">TREASURY!$A$1:$T$144</definedName>
  </definedNames>
  <calcPr calcId="191029" iterate="1"/>
</workbook>
</file>

<file path=xl/calcChain.xml><?xml version="1.0" encoding="utf-8"?>
<calcChain xmlns="http://schemas.openxmlformats.org/spreadsheetml/2006/main">
  <c r="E121" i="4" l="1"/>
  <c r="I121" i="4"/>
  <c r="P121" i="4"/>
  <c r="Q121" i="4"/>
  <c r="E122" i="4"/>
  <c r="I122" i="4"/>
  <c r="P122" i="4"/>
  <c r="E123" i="4"/>
  <c r="I123" i="4"/>
  <c r="P123" i="4"/>
  <c r="Q123" i="4"/>
  <c r="Q122" i="4" l="1"/>
  <c r="V99" i="8"/>
  <c r="R4" i="8"/>
  <c r="R5" i="8"/>
  <c r="R6" i="8"/>
  <c r="R7" i="8"/>
  <c r="R8" i="8"/>
  <c r="R10" i="8"/>
  <c r="R11" i="8"/>
  <c r="R12" i="8"/>
  <c r="R13" i="8"/>
  <c r="R14" i="8"/>
  <c r="Q15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Q102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Q117" i="8"/>
  <c r="R119" i="8"/>
  <c r="R121" i="8"/>
  <c r="R122" i="8"/>
  <c r="Q123" i="8"/>
  <c r="R123" i="8"/>
  <c r="R117" i="8" l="1"/>
  <c r="Q125" i="8"/>
  <c r="R102" i="8"/>
  <c r="R125" i="8" s="1"/>
  <c r="R15" i="8"/>
  <c r="K6" i="22"/>
  <c r="K7" i="22"/>
  <c r="K8" i="22"/>
  <c r="K9" i="22"/>
  <c r="K10" i="22"/>
  <c r="K11" i="22"/>
  <c r="K12" i="22"/>
  <c r="K13" i="22"/>
  <c r="L13" i="22" s="1"/>
  <c r="K14" i="22"/>
  <c r="K15" i="22"/>
  <c r="L15" i="22" s="1"/>
  <c r="K18" i="22"/>
  <c r="K19" i="22"/>
  <c r="L19" i="22" s="1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L35" i="22" s="1"/>
  <c r="K36" i="22"/>
  <c r="K37" i="22"/>
  <c r="K38" i="22"/>
  <c r="K39" i="22"/>
  <c r="K40" i="22"/>
  <c r="K41" i="22"/>
  <c r="K42" i="22"/>
  <c r="K43" i="22"/>
  <c r="L43" i="22" s="1"/>
  <c r="K44" i="22"/>
  <c r="K45" i="22"/>
  <c r="K46" i="22"/>
  <c r="K47" i="22"/>
  <c r="K48" i="22"/>
  <c r="K49" i="22"/>
  <c r="K50" i="22"/>
  <c r="K51" i="22"/>
  <c r="L51" i="22" s="1"/>
  <c r="K52" i="22"/>
  <c r="L52" i="22" s="1"/>
  <c r="K53" i="22"/>
  <c r="K54" i="22"/>
  <c r="K55" i="22"/>
  <c r="K56" i="22"/>
  <c r="K57" i="22"/>
  <c r="L57" i="22" s="1"/>
  <c r="K58" i="22"/>
  <c r="K59" i="22"/>
  <c r="K60" i="22"/>
  <c r="K61" i="22"/>
  <c r="K62" i="22"/>
  <c r="K63" i="22"/>
  <c r="K64" i="22"/>
  <c r="K65" i="22"/>
  <c r="L65" i="22" s="1"/>
  <c r="K66" i="22"/>
  <c r="K67" i="22"/>
  <c r="K68" i="22"/>
  <c r="K69" i="22"/>
  <c r="K70" i="22"/>
  <c r="K71" i="22"/>
  <c r="K72" i="22"/>
  <c r="K73" i="22"/>
  <c r="K74" i="22"/>
  <c r="K75" i="22"/>
  <c r="L75" i="22" s="1"/>
  <c r="K76" i="22"/>
  <c r="K77" i="22"/>
  <c r="K78" i="22"/>
  <c r="K79" i="22"/>
  <c r="K80" i="22"/>
  <c r="K81" i="22"/>
  <c r="K82" i="22"/>
  <c r="K83" i="22"/>
  <c r="L83" i="22" s="1"/>
  <c r="K84" i="22"/>
  <c r="K85" i="22"/>
  <c r="K86" i="22"/>
  <c r="K87" i="22"/>
  <c r="K88" i="22"/>
  <c r="K89" i="22"/>
  <c r="K90" i="22"/>
  <c r="K91" i="22"/>
  <c r="L91" i="22" s="1"/>
  <c r="K92" i="22"/>
  <c r="K93" i="22"/>
  <c r="K94" i="22"/>
  <c r="K95" i="22"/>
  <c r="K96" i="22"/>
  <c r="K97" i="22"/>
  <c r="K98" i="22"/>
  <c r="K99" i="22"/>
  <c r="L99" i="22" s="1"/>
  <c r="K100" i="22"/>
  <c r="K101" i="22"/>
  <c r="K102" i="22"/>
  <c r="K103" i="22"/>
  <c r="K104" i="22"/>
  <c r="K105" i="22"/>
  <c r="L105" i="22" s="1"/>
  <c r="K106" i="22"/>
  <c r="K107" i="22"/>
  <c r="K108" i="22"/>
  <c r="K109" i="22"/>
  <c r="K110" i="22"/>
  <c r="K111" i="22"/>
  <c r="K114" i="22"/>
  <c r="K115" i="22"/>
  <c r="K116" i="22"/>
  <c r="K117" i="22"/>
  <c r="K118" i="22"/>
  <c r="K119" i="22"/>
  <c r="K120" i="22"/>
  <c r="K121" i="22"/>
  <c r="K122" i="22"/>
  <c r="K123" i="22"/>
  <c r="L123" i="22" s="1"/>
  <c r="K124" i="22"/>
  <c r="K127" i="22"/>
  <c r="K128" i="22"/>
  <c r="K129" i="22"/>
  <c r="K130" i="22"/>
  <c r="K5" i="22"/>
  <c r="I6" i="22"/>
  <c r="I7" i="22"/>
  <c r="L7" i="22" s="1"/>
  <c r="I8" i="22"/>
  <c r="I9" i="22"/>
  <c r="I10" i="22"/>
  <c r="L10" i="22" s="1"/>
  <c r="I11" i="22"/>
  <c r="I12" i="22"/>
  <c r="I13" i="22"/>
  <c r="I14" i="22"/>
  <c r="I15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L31" i="22" s="1"/>
  <c r="I32" i="22"/>
  <c r="I33" i="22"/>
  <c r="I34" i="22"/>
  <c r="I35" i="22"/>
  <c r="I36" i="22"/>
  <c r="I37" i="22"/>
  <c r="I38" i="22"/>
  <c r="I39" i="22"/>
  <c r="L39" i="22" s="1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L55" i="22" s="1"/>
  <c r="I56" i="22"/>
  <c r="I57" i="22"/>
  <c r="I58" i="22"/>
  <c r="I59" i="22"/>
  <c r="I60" i="22"/>
  <c r="I61" i="22"/>
  <c r="I62" i="22"/>
  <c r="I63" i="22"/>
  <c r="L63" i="22" s="1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L76" i="22" s="1"/>
  <c r="I77" i="22"/>
  <c r="I78" i="22"/>
  <c r="I79" i="22"/>
  <c r="L79" i="22" s="1"/>
  <c r="I80" i="22"/>
  <c r="I81" i="22"/>
  <c r="I82" i="22"/>
  <c r="I83" i="22"/>
  <c r="I84" i="22"/>
  <c r="I85" i="22"/>
  <c r="I86" i="22"/>
  <c r="I87" i="22"/>
  <c r="L87" i="22" s="1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L103" i="22" s="1"/>
  <c r="I104" i="22"/>
  <c r="I105" i="22"/>
  <c r="I106" i="22"/>
  <c r="I107" i="22"/>
  <c r="I108" i="22"/>
  <c r="I109" i="22"/>
  <c r="I110" i="22"/>
  <c r="I111" i="22"/>
  <c r="L111" i="22" s="1"/>
  <c r="I114" i="22"/>
  <c r="I115" i="22"/>
  <c r="I116" i="22"/>
  <c r="I117" i="22"/>
  <c r="I118" i="22"/>
  <c r="I119" i="22"/>
  <c r="I120" i="22"/>
  <c r="I121" i="22"/>
  <c r="I122" i="22"/>
  <c r="I123" i="22"/>
  <c r="I124" i="22"/>
  <c r="I127" i="22"/>
  <c r="I128" i="22"/>
  <c r="I129" i="22"/>
  <c r="I130" i="22"/>
  <c r="I5" i="22"/>
  <c r="G6" i="22"/>
  <c r="G7" i="22"/>
  <c r="G8" i="22"/>
  <c r="G9" i="22"/>
  <c r="G10" i="22"/>
  <c r="G11" i="22"/>
  <c r="G12" i="22"/>
  <c r="G13" i="22"/>
  <c r="G14" i="22"/>
  <c r="G15" i="22"/>
  <c r="G18" i="22"/>
  <c r="G19" i="22"/>
  <c r="G20" i="22"/>
  <c r="G21" i="22"/>
  <c r="G22" i="22"/>
  <c r="G23" i="22"/>
  <c r="G24" i="22"/>
  <c r="L24" i="22" s="1"/>
  <c r="G25" i="22"/>
  <c r="L25" i="22" s="1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L59" i="22" s="1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L107" i="22" s="1"/>
  <c r="G108" i="22"/>
  <c r="G109" i="22"/>
  <c r="G110" i="22"/>
  <c r="G111" i="22"/>
  <c r="G114" i="22"/>
  <c r="G115" i="22"/>
  <c r="G116" i="22"/>
  <c r="G117" i="22"/>
  <c r="G118" i="22"/>
  <c r="G119" i="22"/>
  <c r="L119" i="22" s="1"/>
  <c r="G120" i="22"/>
  <c r="G121" i="22"/>
  <c r="G122" i="22"/>
  <c r="G123" i="22"/>
  <c r="G124" i="22"/>
  <c r="G125" i="22"/>
  <c r="G127" i="22"/>
  <c r="G128" i="22"/>
  <c r="G129" i="22"/>
  <c r="L129" i="22" s="1"/>
  <c r="G130" i="22"/>
  <c r="G131" i="22"/>
  <c r="G5" i="22"/>
  <c r="D6" i="22"/>
  <c r="D7" i="22"/>
  <c r="D8" i="22"/>
  <c r="D9" i="22"/>
  <c r="D10" i="22"/>
  <c r="D11" i="22"/>
  <c r="D12" i="22"/>
  <c r="D13" i="22"/>
  <c r="D14" i="22"/>
  <c r="D15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L95" i="22" s="1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4" i="22"/>
  <c r="D115" i="22"/>
  <c r="D116" i="22"/>
  <c r="D117" i="22"/>
  <c r="D118" i="22"/>
  <c r="D119" i="22"/>
  <c r="D120" i="22"/>
  <c r="D121" i="22"/>
  <c r="D122" i="22"/>
  <c r="D123" i="22"/>
  <c r="D124" i="22"/>
  <c r="D127" i="22"/>
  <c r="D128" i="22"/>
  <c r="D129" i="22"/>
  <c r="D130" i="22"/>
  <c r="D5" i="22"/>
  <c r="L9" i="22"/>
  <c r="L11" i="22"/>
  <c r="L12" i="22"/>
  <c r="L23" i="22"/>
  <c r="L27" i="22"/>
  <c r="L28" i="22"/>
  <c r="L32" i="22"/>
  <c r="L33" i="22"/>
  <c r="L36" i="22"/>
  <c r="L40" i="22"/>
  <c r="L41" i="22"/>
  <c r="L47" i="22"/>
  <c r="L48" i="22"/>
  <c r="L49" i="22"/>
  <c r="L56" i="22"/>
  <c r="L64" i="22"/>
  <c r="L67" i="22"/>
  <c r="L71" i="22"/>
  <c r="L72" i="22"/>
  <c r="L73" i="22"/>
  <c r="L80" i="22"/>
  <c r="L81" i="22"/>
  <c r="L88" i="22"/>
  <c r="L89" i="22"/>
  <c r="L92" i="22"/>
  <c r="L96" i="22"/>
  <c r="L97" i="22"/>
  <c r="L100" i="22"/>
  <c r="L104" i="22"/>
  <c r="L115" i="22"/>
  <c r="L120" i="22"/>
  <c r="L121" i="22"/>
  <c r="L127" i="22"/>
  <c r="L128" i="22"/>
  <c r="F131" i="22"/>
  <c r="H131" i="22"/>
  <c r="I131" i="22" s="1"/>
  <c r="J131" i="22"/>
  <c r="K131" i="22" s="1"/>
  <c r="E131" i="22"/>
  <c r="E125" i="22"/>
  <c r="F125" i="22"/>
  <c r="H125" i="22"/>
  <c r="I125" i="22" s="1"/>
  <c r="J125" i="22"/>
  <c r="K125" i="22" s="1"/>
  <c r="C125" i="22"/>
  <c r="D125" i="22" s="1"/>
  <c r="E112" i="22"/>
  <c r="F112" i="22"/>
  <c r="H112" i="22"/>
  <c r="I112" i="22" s="1"/>
  <c r="J112" i="22"/>
  <c r="K112" i="22" s="1"/>
  <c r="C112" i="22"/>
  <c r="D112" i="22" s="1"/>
  <c r="E16" i="22"/>
  <c r="F16" i="22"/>
  <c r="H16" i="22"/>
  <c r="J16" i="22"/>
  <c r="C16" i="22"/>
  <c r="D16" i="22" s="1"/>
  <c r="L124" i="22" l="1"/>
  <c r="L116" i="22"/>
  <c r="L108" i="22"/>
  <c r="L84" i="22"/>
  <c r="L68" i="22"/>
  <c r="L60" i="22"/>
  <c r="G112" i="22"/>
  <c r="L112" i="22" s="1"/>
  <c r="L44" i="22"/>
  <c r="F133" i="22"/>
  <c r="E133" i="22"/>
  <c r="J133" i="22"/>
  <c r="H133" i="22"/>
  <c r="L20" i="22"/>
  <c r="K16" i="22"/>
  <c r="K133" i="22" s="1"/>
  <c r="G16" i="22"/>
  <c r="I16" i="22"/>
  <c r="I133" i="22" s="1"/>
  <c r="L117" i="22"/>
  <c r="L101" i="22"/>
  <c r="L93" i="22"/>
  <c r="L85" i="22"/>
  <c r="L69" i="22"/>
  <c r="L61" i="22"/>
  <c r="L53" i="22"/>
  <c r="L45" i="22"/>
  <c r="L37" i="22"/>
  <c r="L29" i="22"/>
  <c r="L21" i="22"/>
  <c r="L125" i="22"/>
  <c r="L109" i="22"/>
  <c r="L77" i="22"/>
  <c r="L130" i="22"/>
  <c r="L122" i="22"/>
  <c r="L114" i="22"/>
  <c r="L106" i="22"/>
  <c r="L98" i="22"/>
  <c r="L90" i="22"/>
  <c r="L82" i="22"/>
  <c r="L74" i="22"/>
  <c r="L66" i="22"/>
  <c r="L58" i="22"/>
  <c r="L50" i="22"/>
  <c r="L42" i="22"/>
  <c r="L34" i="22"/>
  <c r="L26" i="22"/>
  <c r="L18" i="22"/>
  <c r="L118" i="22"/>
  <c r="L110" i="22"/>
  <c r="L102" i="22"/>
  <c r="L94" i="22"/>
  <c r="L86" i="22"/>
  <c r="L78" i="22"/>
  <c r="L70" i="22"/>
  <c r="L62" i="22"/>
  <c r="L54" i="22"/>
  <c r="L46" i="22"/>
  <c r="L38" i="22"/>
  <c r="L30" i="22"/>
  <c r="L22" i="22"/>
  <c r="L5" i="22"/>
  <c r="L8" i="22"/>
  <c r="L14" i="22"/>
  <c r="L6" i="22"/>
  <c r="L16" i="22"/>
  <c r="G133" i="22" l="1"/>
  <c r="L6" i="27"/>
  <c r="L7" i="27"/>
  <c r="L8" i="27"/>
  <c r="M8" i="27" s="1"/>
  <c r="L9" i="27"/>
  <c r="L10" i="27"/>
  <c r="M10" i="27" s="1"/>
  <c r="L11" i="27"/>
  <c r="M11" i="27" s="1"/>
  <c r="L12" i="27"/>
  <c r="M12" i="27" s="1"/>
  <c r="L13" i="27"/>
  <c r="M13" i="27" s="1"/>
  <c r="L14" i="27"/>
  <c r="M14" i="27" s="1"/>
  <c r="L15" i="27"/>
  <c r="M15" i="27" s="1"/>
  <c r="L18" i="27"/>
  <c r="L19" i="27"/>
  <c r="L20" i="27"/>
  <c r="M20" i="27" s="1"/>
  <c r="L21" i="27"/>
  <c r="L22" i="27"/>
  <c r="M22" i="27" s="1"/>
  <c r="L23" i="27"/>
  <c r="L24" i="27"/>
  <c r="M24" i="27" s="1"/>
  <c r="L25" i="27"/>
  <c r="M25" i="27" s="1"/>
  <c r="L26" i="27"/>
  <c r="M26" i="27" s="1"/>
  <c r="L27" i="27"/>
  <c r="L28" i="27"/>
  <c r="L29" i="27"/>
  <c r="M29" i="27" s="1"/>
  <c r="L30" i="27"/>
  <c r="M30" i="27" s="1"/>
  <c r="L31" i="27"/>
  <c r="M31" i="27" s="1"/>
  <c r="L32" i="27"/>
  <c r="M32" i="27" s="1"/>
  <c r="L33" i="27"/>
  <c r="M33" i="27" s="1"/>
  <c r="L34" i="27"/>
  <c r="L35" i="27"/>
  <c r="M35" i="27" s="1"/>
  <c r="L36" i="27"/>
  <c r="M36" i="27" s="1"/>
  <c r="L37" i="27"/>
  <c r="L38" i="27"/>
  <c r="L39" i="27"/>
  <c r="L40" i="27"/>
  <c r="M40" i="27" s="1"/>
  <c r="L41" i="27"/>
  <c r="M41" i="27" s="1"/>
  <c r="L42" i="27"/>
  <c r="M42" i="27" s="1"/>
  <c r="L43" i="27"/>
  <c r="M43" i="27" s="1"/>
  <c r="L44" i="27"/>
  <c r="M44" i="27" s="1"/>
  <c r="L45" i="27"/>
  <c r="L46" i="27"/>
  <c r="M46" i="27" s="1"/>
  <c r="L47" i="27"/>
  <c r="M47" i="27" s="1"/>
  <c r="L48" i="27"/>
  <c r="M48" i="27" s="1"/>
  <c r="L49" i="27"/>
  <c r="L50" i="27"/>
  <c r="M50" i="27" s="1"/>
  <c r="L51" i="27"/>
  <c r="L52" i="27"/>
  <c r="M52" i="27" s="1"/>
  <c r="L53" i="27"/>
  <c r="M53" i="27" s="1"/>
  <c r="L54" i="27"/>
  <c r="M54" i="27" s="1"/>
  <c r="L55" i="27"/>
  <c r="M55" i="27" s="1"/>
  <c r="L56" i="27"/>
  <c r="M56" i="27" s="1"/>
  <c r="L57" i="27"/>
  <c r="L58" i="27"/>
  <c r="M58" i="27" s="1"/>
  <c r="L59" i="27"/>
  <c r="M59" i="27" s="1"/>
  <c r="L60" i="27"/>
  <c r="M60" i="27" s="1"/>
  <c r="L61" i="27"/>
  <c r="M61" i="27" s="1"/>
  <c r="L62" i="27"/>
  <c r="M62" i="27" s="1"/>
  <c r="L63" i="27"/>
  <c r="L64" i="27"/>
  <c r="M64" i="27" s="1"/>
  <c r="L65" i="27"/>
  <c r="M65" i="27" s="1"/>
  <c r="L66" i="27"/>
  <c r="L67" i="27"/>
  <c r="L68" i="27"/>
  <c r="M68" i="27" s="1"/>
  <c r="L69" i="27"/>
  <c r="L70" i="27"/>
  <c r="M70" i="27" s="1"/>
  <c r="L71" i="27"/>
  <c r="L72" i="27"/>
  <c r="L73" i="27"/>
  <c r="L74" i="27"/>
  <c r="L75" i="27"/>
  <c r="L76" i="27"/>
  <c r="M76" i="27" s="1"/>
  <c r="L77" i="27"/>
  <c r="M77" i="27" s="1"/>
  <c r="L78" i="27"/>
  <c r="M78" i="27" s="1"/>
  <c r="L79" i="27"/>
  <c r="M79" i="27" s="1"/>
  <c r="L80" i="27"/>
  <c r="L81" i="27"/>
  <c r="M81" i="27" s="1"/>
  <c r="L82" i="27"/>
  <c r="L83" i="27"/>
  <c r="L84" i="27"/>
  <c r="M84" i="27" s="1"/>
  <c r="L85" i="27"/>
  <c r="M85" i="27" s="1"/>
  <c r="L86" i="27"/>
  <c r="M86" i="27" s="1"/>
  <c r="L87" i="27"/>
  <c r="M87" i="27" s="1"/>
  <c r="L88" i="27"/>
  <c r="L89" i="27"/>
  <c r="L90" i="27"/>
  <c r="M90" i="27" s="1"/>
  <c r="L91" i="27"/>
  <c r="M91" i="27" s="1"/>
  <c r="L92" i="27"/>
  <c r="M92" i="27" s="1"/>
  <c r="L93" i="27"/>
  <c r="L94" i="27"/>
  <c r="M94" i="27" s="1"/>
  <c r="L95" i="27"/>
  <c r="L96" i="27"/>
  <c r="L97" i="27"/>
  <c r="L98" i="27"/>
  <c r="L99" i="27"/>
  <c r="M99" i="27" s="1"/>
  <c r="L100" i="27"/>
  <c r="M100" i="27" s="1"/>
  <c r="L101" i="27"/>
  <c r="M101" i="27" s="1"/>
  <c r="L102" i="27"/>
  <c r="M102" i="27" s="1"/>
  <c r="L103" i="27"/>
  <c r="L104" i="27"/>
  <c r="M104" i="27" s="1"/>
  <c r="L105" i="27"/>
  <c r="M105" i="27" s="1"/>
  <c r="L106" i="27"/>
  <c r="M106" i="27" s="1"/>
  <c r="L107" i="27"/>
  <c r="L108" i="27"/>
  <c r="M108" i="27" s="1"/>
  <c r="L109" i="27"/>
  <c r="L110" i="27"/>
  <c r="M110" i="27" s="1"/>
  <c r="L111" i="27"/>
  <c r="L112" i="27"/>
  <c r="L113" i="27"/>
  <c r="L116" i="27"/>
  <c r="M116" i="27" s="1"/>
  <c r="L117" i="27"/>
  <c r="L118" i="27"/>
  <c r="M118" i="27" s="1"/>
  <c r="L119" i="27"/>
  <c r="L120" i="27"/>
  <c r="M120" i="27" s="1"/>
  <c r="L121" i="27"/>
  <c r="L122" i="27"/>
  <c r="M122" i="27" s="1"/>
  <c r="L123" i="27"/>
  <c r="M123" i="27" s="1"/>
  <c r="L124" i="27"/>
  <c r="M124" i="27" s="1"/>
  <c r="L125" i="27"/>
  <c r="L126" i="27"/>
  <c r="M126" i="27" s="1"/>
  <c r="L129" i="27"/>
  <c r="M129" i="27" s="1"/>
  <c r="L130" i="27"/>
  <c r="M130" i="27" s="1"/>
  <c r="L131" i="27"/>
  <c r="L5" i="27"/>
  <c r="M5" i="27" s="1"/>
  <c r="H6" i="27"/>
  <c r="H7" i="27"/>
  <c r="H8" i="27"/>
  <c r="H9" i="27"/>
  <c r="H10" i="27"/>
  <c r="H11" i="27"/>
  <c r="H12" i="27"/>
  <c r="H13" i="27"/>
  <c r="H14" i="27"/>
  <c r="H15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H79" i="27"/>
  <c r="H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6" i="27"/>
  <c r="H117" i="27"/>
  <c r="H118" i="27"/>
  <c r="H119" i="27"/>
  <c r="H120" i="27"/>
  <c r="H121" i="27"/>
  <c r="H122" i="27"/>
  <c r="H123" i="27"/>
  <c r="H124" i="27"/>
  <c r="H125" i="27"/>
  <c r="H126" i="27"/>
  <c r="H129" i="27"/>
  <c r="H130" i="27"/>
  <c r="H5" i="27"/>
  <c r="D6" i="27"/>
  <c r="D7" i="27"/>
  <c r="D8" i="27"/>
  <c r="D9" i="27"/>
  <c r="D10" i="27"/>
  <c r="D11" i="27"/>
  <c r="D12" i="27"/>
  <c r="D13" i="27"/>
  <c r="D14" i="27"/>
  <c r="D15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D103" i="27"/>
  <c r="D104" i="27"/>
  <c r="D105" i="27"/>
  <c r="D106" i="27"/>
  <c r="D107" i="27"/>
  <c r="D108" i="27"/>
  <c r="D109" i="27"/>
  <c r="D110" i="27"/>
  <c r="D111" i="27"/>
  <c r="D112" i="27"/>
  <c r="D113" i="27"/>
  <c r="D116" i="27"/>
  <c r="D117" i="27"/>
  <c r="D118" i="27"/>
  <c r="D119" i="27"/>
  <c r="D120" i="27"/>
  <c r="D121" i="27"/>
  <c r="D122" i="27"/>
  <c r="D123" i="27"/>
  <c r="D124" i="27"/>
  <c r="D125" i="27"/>
  <c r="D126" i="27"/>
  <c r="D129" i="27"/>
  <c r="D130" i="27"/>
  <c r="D5" i="27"/>
  <c r="E131" i="27"/>
  <c r="F131" i="27"/>
  <c r="G131" i="27"/>
  <c r="I131" i="27"/>
  <c r="J131" i="27"/>
  <c r="K131" i="27"/>
  <c r="C131" i="27"/>
  <c r="E127" i="27"/>
  <c r="F127" i="27"/>
  <c r="G127" i="27"/>
  <c r="I127" i="27"/>
  <c r="J127" i="27"/>
  <c r="K127" i="27"/>
  <c r="C127" i="27"/>
  <c r="D127" i="27" s="1"/>
  <c r="E114" i="27"/>
  <c r="F114" i="27"/>
  <c r="G114" i="27"/>
  <c r="I114" i="27"/>
  <c r="J114" i="27"/>
  <c r="K114" i="27"/>
  <c r="C114" i="27"/>
  <c r="D114" i="27" s="1"/>
  <c r="E16" i="27"/>
  <c r="F16" i="27"/>
  <c r="G16" i="27"/>
  <c r="I16" i="27"/>
  <c r="J16" i="27"/>
  <c r="K16" i="27"/>
  <c r="C16" i="27"/>
  <c r="D16" i="27" s="1"/>
  <c r="H127" i="27" l="1"/>
  <c r="M125" i="27"/>
  <c r="M119" i="27"/>
  <c r="M121" i="27"/>
  <c r="M117" i="27"/>
  <c r="L127" i="27"/>
  <c r="M127" i="27" s="1"/>
  <c r="M109" i="27"/>
  <c r="M107" i="27"/>
  <c r="M113" i="27"/>
  <c r="M112" i="27"/>
  <c r="M111" i="27"/>
  <c r="M103" i="27"/>
  <c r="M93" i="27"/>
  <c r="M98" i="27"/>
  <c r="M96" i="27"/>
  <c r="M97" i="27"/>
  <c r="M95" i="27"/>
  <c r="M89" i="27"/>
  <c r="M88" i="27"/>
  <c r="M83" i="27"/>
  <c r="M82" i="27"/>
  <c r="M80" i="27"/>
  <c r="M75" i="27"/>
  <c r="M74" i="27"/>
  <c r="M73" i="27"/>
  <c r="M72" i="27"/>
  <c r="M71" i="27"/>
  <c r="M69" i="27"/>
  <c r="M67" i="27"/>
  <c r="M66" i="27"/>
  <c r="M63" i="27"/>
  <c r="M57" i="27"/>
  <c r="M51" i="27"/>
  <c r="M49" i="27"/>
  <c r="M45" i="27"/>
  <c r="H114" i="27"/>
  <c r="M38" i="27"/>
  <c r="M37" i="27"/>
  <c r="M39" i="27"/>
  <c r="M28" i="27"/>
  <c r="M27" i="27"/>
  <c r="M23" i="27"/>
  <c r="M21" i="27"/>
  <c r="L114" i="27"/>
  <c r="M19" i="27"/>
  <c r="E133" i="27"/>
  <c r="M18" i="27"/>
  <c r="L16" i="27"/>
  <c r="M9" i="27"/>
  <c r="H16" i="27"/>
  <c r="M16" i="27" s="1"/>
  <c r="K133" i="27"/>
  <c r="J133" i="27"/>
  <c r="I133" i="27"/>
  <c r="M7" i="27"/>
  <c r="G133" i="27"/>
  <c r="M6" i="27"/>
  <c r="F133" i="27"/>
  <c r="C133" i="27"/>
  <c r="M34" i="27"/>
  <c r="H131" i="27"/>
  <c r="D131" i="27"/>
  <c r="D133" i="27" s="1"/>
  <c r="L133" i="27" l="1"/>
  <c r="H133" i="27"/>
  <c r="M114" i="27"/>
  <c r="M131" i="27"/>
  <c r="M133" i="27" l="1"/>
  <c r="H6" i="33"/>
  <c r="I6" i="33" s="1"/>
  <c r="H7" i="33"/>
  <c r="I7" i="33" s="1"/>
  <c r="H8" i="33"/>
  <c r="I8" i="33" s="1"/>
  <c r="H9" i="33"/>
  <c r="I9" i="33" s="1"/>
  <c r="H10" i="33"/>
  <c r="I10" i="33" s="1"/>
  <c r="H11" i="33"/>
  <c r="I11" i="33" s="1"/>
  <c r="H12" i="33"/>
  <c r="I12" i="33" s="1"/>
  <c r="H13" i="33"/>
  <c r="I13" i="33" s="1"/>
  <c r="H14" i="33"/>
  <c r="I14" i="33" s="1"/>
  <c r="H15" i="33"/>
  <c r="I15" i="33" s="1"/>
  <c r="H16" i="33"/>
  <c r="I16" i="33" s="1"/>
  <c r="H17" i="33"/>
  <c r="I17" i="33" s="1"/>
  <c r="H18" i="33"/>
  <c r="I18" i="33" s="1"/>
  <c r="H21" i="33"/>
  <c r="I21" i="33" s="1"/>
  <c r="H22" i="33"/>
  <c r="I22" i="33" s="1"/>
  <c r="H23" i="33"/>
  <c r="I23" i="33" s="1"/>
  <c r="H24" i="33"/>
  <c r="I24" i="33" s="1"/>
  <c r="H25" i="33"/>
  <c r="I25" i="33" s="1"/>
  <c r="H26" i="33"/>
  <c r="I26" i="33" s="1"/>
  <c r="H27" i="33"/>
  <c r="I27" i="33" s="1"/>
  <c r="H28" i="33"/>
  <c r="I28" i="33" s="1"/>
  <c r="H29" i="33"/>
  <c r="I29" i="33" s="1"/>
  <c r="H30" i="33"/>
  <c r="I30" i="33" s="1"/>
  <c r="H31" i="33"/>
  <c r="I31" i="33" s="1"/>
  <c r="H32" i="33"/>
  <c r="I32" i="33" s="1"/>
  <c r="H33" i="33"/>
  <c r="I33" i="33" s="1"/>
  <c r="H34" i="33"/>
  <c r="I34" i="33" s="1"/>
  <c r="H35" i="33"/>
  <c r="I35" i="33" s="1"/>
  <c r="H36" i="33"/>
  <c r="I36" i="33" s="1"/>
  <c r="H37" i="33"/>
  <c r="I37" i="33" s="1"/>
  <c r="H38" i="33"/>
  <c r="I38" i="33" s="1"/>
  <c r="H39" i="33"/>
  <c r="I39" i="33" s="1"/>
  <c r="H40" i="33"/>
  <c r="I40" i="33" s="1"/>
  <c r="H41" i="33"/>
  <c r="I41" i="33" s="1"/>
  <c r="H42" i="33"/>
  <c r="I42" i="33" s="1"/>
  <c r="H43" i="33"/>
  <c r="I43" i="33" s="1"/>
  <c r="H44" i="33"/>
  <c r="I44" i="33" s="1"/>
  <c r="H45" i="33"/>
  <c r="I45" i="33" s="1"/>
  <c r="H46" i="33"/>
  <c r="I46" i="33" s="1"/>
  <c r="H47" i="33"/>
  <c r="I47" i="33" s="1"/>
  <c r="H48" i="33"/>
  <c r="I48" i="33" s="1"/>
  <c r="H49" i="33"/>
  <c r="I49" i="33" s="1"/>
  <c r="H50" i="33"/>
  <c r="I50" i="33" s="1"/>
  <c r="H51" i="33"/>
  <c r="I51" i="33" s="1"/>
  <c r="H52" i="33"/>
  <c r="I52" i="33" s="1"/>
  <c r="H53" i="33"/>
  <c r="I53" i="33" s="1"/>
  <c r="H54" i="33"/>
  <c r="I54" i="33" s="1"/>
  <c r="H55" i="33"/>
  <c r="I55" i="33" s="1"/>
  <c r="H56" i="33"/>
  <c r="I56" i="33" s="1"/>
  <c r="H57" i="33"/>
  <c r="I57" i="33" s="1"/>
  <c r="H58" i="33"/>
  <c r="I58" i="33" s="1"/>
  <c r="H59" i="33"/>
  <c r="I59" i="33" s="1"/>
  <c r="H60" i="33"/>
  <c r="I60" i="33" s="1"/>
  <c r="H61" i="33"/>
  <c r="I61" i="33" s="1"/>
  <c r="H62" i="33"/>
  <c r="I62" i="33" s="1"/>
  <c r="H63" i="33"/>
  <c r="I63" i="33" s="1"/>
  <c r="H64" i="33"/>
  <c r="I64" i="33" s="1"/>
  <c r="H65" i="33"/>
  <c r="I65" i="33" s="1"/>
  <c r="H66" i="33"/>
  <c r="I66" i="33" s="1"/>
  <c r="H67" i="33"/>
  <c r="I67" i="33" s="1"/>
  <c r="H68" i="33"/>
  <c r="I68" i="33" s="1"/>
  <c r="H69" i="33"/>
  <c r="I69" i="33" s="1"/>
  <c r="H70" i="33"/>
  <c r="I70" i="33" s="1"/>
  <c r="H71" i="33"/>
  <c r="I71" i="33" s="1"/>
  <c r="H72" i="33"/>
  <c r="I72" i="33" s="1"/>
  <c r="H73" i="33"/>
  <c r="I73" i="33" s="1"/>
  <c r="H74" i="33"/>
  <c r="I74" i="33" s="1"/>
  <c r="H75" i="33"/>
  <c r="I75" i="33" s="1"/>
  <c r="H76" i="33"/>
  <c r="I76" i="33" s="1"/>
  <c r="H77" i="33"/>
  <c r="I77" i="33" s="1"/>
  <c r="H78" i="33"/>
  <c r="I78" i="33" s="1"/>
  <c r="H79" i="33"/>
  <c r="I79" i="33" s="1"/>
  <c r="H80" i="33"/>
  <c r="I80" i="33" s="1"/>
  <c r="H81" i="33"/>
  <c r="I81" i="33" s="1"/>
  <c r="H82" i="33"/>
  <c r="I82" i="33" s="1"/>
  <c r="H83" i="33"/>
  <c r="I83" i="33" s="1"/>
  <c r="H84" i="33"/>
  <c r="I84" i="33" s="1"/>
  <c r="H85" i="33"/>
  <c r="I85" i="33" s="1"/>
  <c r="H86" i="33"/>
  <c r="I86" i="33" s="1"/>
  <c r="H87" i="33"/>
  <c r="I87" i="33" s="1"/>
  <c r="H88" i="33"/>
  <c r="I88" i="33" s="1"/>
  <c r="H89" i="33"/>
  <c r="I89" i="33" s="1"/>
  <c r="H90" i="33"/>
  <c r="I90" i="33" s="1"/>
  <c r="H91" i="33"/>
  <c r="I91" i="33" s="1"/>
  <c r="H92" i="33"/>
  <c r="I92" i="33" s="1"/>
  <c r="H93" i="33"/>
  <c r="I93" i="33" s="1"/>
  <c r="H94" i="33"/>
  <c r="I94" i="33" s="1"/>
  <c r="H95" i="33"/>
  <c r="I95" i="33" s="1"/>
  <c r="H96" i="33"/>
  <c r="I96" i="33" s="1"/>
  <c r="H97" i="33"/>
  <c r="I97" i="33" s="1"/>
  <c r="H98" i="33"/>
  <c r="I98" i="33" s="1"/>
  <c r="H99" i="33"/>
  <c r="I99" i="33" s="1"/>
  <c r="H100" i="33"/>
  <c r="I100" i="33" s="1"/>
  <c r="H101" i="33"/>
  <c r="I101" i="33" s="1"/>
  <c r="H102" i="33"/>
  <c r="I102" i="33" s="1"/>
  <c r="H103" i="33"/>
  <c r="I103" i="33" s="1"/>
  <c r="H104" i="33"/>
  <c r="I104" i="33" s="1"/>
  <c r="H105" i="33"/>
  <c r="I105" i="33" s="1"/>
  <c r="H106" i="33"/>
  <c r="I106" i="33" s="1"/>
  <c r="H107" i="33"/>
  <c r="I107" i="33" s="1"/>
  <c r="H108" i="33"/>
  <c r="I108" i="33" s="1"/>
  <c r="H109" i="33"/>
  <c r="I109" i="33" s="1"/>
  <c r="H110" i="33"/>
  <c r="I110" i="33" s="1"/>
  <c r="H111" i="33"/>
  <c r="I111" i="33" s="1"/>
  <c r="H112" i="33"/>
  <c r="I112" i="33" s="1"/>
  <c r="H113" i="33"/>
  <c r="I113" i="33" s="1"/>
  <c r="H116" i="33"/>
  <c r="I116" i="33" s="1"/>
  <c r="H117" i="33"/>
  <c r="I117" i="33" s="1"/>
  <c r="H118" i="33"/>
  <c r="I118" i="33" s="1"/>
  <c r="H119" i="33"/>
  <c r="I119" i="33" s="1"/>
  <c r="H120" i="33"/>
  <c r="I120" i="33" s="1"/>
  <c r="H121" i="33"/>
  <c r="I121" i="33" s="1"/>
  <c r="H122" i="33"/>
  <c r="I122" i="33" s="1"/>
  <c r="H123" i="33"/>
  <c r="I123" i="33" s="1"/>
  <c r="H124" i="33"/>
  <c r="I124" i="33" s="1"/>
  <c r="H125" i="33"/>
  <c r="I125" i="33" s="1"/>
  <c r="H126" i="33"/>
  <c r="I126" i="33" s="1"/>
  <c r="H127" i="33"/>
  <c r="I127" i="33" s="1"/>
  <c r="H130" i="33"/>
  <c r="I130" i="33" s="1"/>
  <c r="H131" i="33"/>
  <c r="I131" i="33" s="1"/>
  <c r="H132" i="33"/>
  <c r="I132" i="33" s="1"/>
  <c r="H5" i="33"/>
  <c r="I5" i="33" s="1"/>
  <c r="E133" i="33"/>
  <c r="F133" i="33"/>
  <c r="G133" i="33"/>
  <c r="D133" i="33"/>
  <c r="E128" i="33"/>
  <c r="F128" i="33"/>
  <c r="G128" i="33"/>
  <c r="D128" i="33"/>
  <c r="E114" i="33"/>
  <c r="F114" i="33"/>
  <c r="G114" i="33"/>
  <c r="D114" i="33"/>
  <c r="E19" i="33"/>
  <c r="F19" i="33"/>
  <c r="G19" i="33"/>
  <c r="D19" i="33"/>
  <c r="H114" i="33" l="1"/>
  <c r="I114" i="33" s="1"/>
  <c r="H133" i="33"/>
  <c r="I133" i="33" s="1"/>
  <c r="G135" i="33"/>
  <c r="E135" i="33"/>
  <c r="H128" i="33"/>
  <c r="I128" i="33" s="1"/>
  <c r="D135" i="33"/>
  <c r="F135" i="33"/>
  <c r="H19" i="33"/>
  <c r="I19" i="33" s="1"/>
  <c r="H135" i="33" l="1"/>
  <c r="I135" i="33" s="1"/>
  <c r="D18" i="34" l="1"/>
  <c r="D6" i="25" l="1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D13" i="25"/>
  <c r="E13" i="25" s="1"/>
  <c r="D14" i="25"/>
  <c r="E14" i="25" s="1"/>
  <c r="D15" i="25"/>
  <c r="E15" i="25" s="1"/>
  <c r="D16" i="25"/>
  <c r="E16" i="25" s="1"/>
  <c r="P7" i="16" l="1"/>
  <c r="P8" i="16"/>
  <c r="P9" i="16"/>
  <c r="P10" i="16"/>
  <c r="P11" i="16"/>
  <c r="P12" i="16"/>
  <c r="Q12" i="16" s="1"/>
  <c r="P13" i="16"/>
  <c r="P14" i="16"/>
  <c r="P17" i="16"/>
  <c r="P18" i="16"/>
  <c r="P19" i="16"/>
  <c r="P20" i="16"/>
  <c r="P21" i="16"/>
  <c r="P22" i="16"/>
  <c r="Q22" i="16" s="1"/>
  <c r="P23" i="16"/>
  <c r="P24" i="16"/>
  <c r="P25" i="16"/>
  <c r="P26" i="16"/>
  <c r="P27" i="16"/>
  <c r="P28" i="16"/>
  <c r="P29" i="16"/>
  <c r="P30" i="16"/>
  <c r="Q30" i="16" s="1"/>
  <c r="P31" i="16"/>
  <c r="P32" i="16"/>
  <c r="P33" i="16"/>
  <c r="P34" i="16"/>
  <c r="P35" i="16"/>
  <c r="Q35" i="16" s="1"/>
  <c r="P36" i="16"/>
  <c r="P37" i="16"/>
  <c r="P38" i="16"/>
  <c r="Q38" i="16" s="1"/>
  <c r="P39" i="16"/>
  <c r="P40" i="16"/>
  <c r="P41" i="16"/>
  <c r="P42" i="16"/>
  <c r="P43" i="16"/>
  <c r="Q43" i="16" s="1"/>
  <c r="P44" i="16"/>
  <c r="P45" i="16"/>
  <c r="P46" i="16"/>
  <c r="Q46" i="16" s="1"/>
  <c r="P47" i="16"/>
  <c r="P48" i="16"/>
  <c r="P49" i="16"/>
  <c r="P50" i="16"/>
  <c r="P51" i="16"/>
  <c r="Q51" i="16" s="1"/>
  <c r="P52" i="16"/>
  <c r="P53" i="16"/>
  <c r="P54" i="16"/>
  <c r="Q54" i="16" s="1"/>
  <c r="P55" i="16"/>
  <c r="P56" i="16"/>
  <c r="P57" i="16"/>
  <c r="P58" i="16"/>
  <c r="P59" i="16"/>
  <c r="P60" i="16"/>
  <c r="P61" i="16"/>
  <c r="P62" i="16"/>
  <c r="P63" i="16"/>
  <c r="Q63" i="16" s="1"/>
  <c r="P64" i="16"/>
  <c r="P65" i="16"/>
  <c r="P66" i="16"/>
  <c r="P67" i="16"/>
  <c r="P68" i="16"/>
  <c r="P69" i="16"/>
  <c r="P70" i="16"/>
  <c r="P71" i="16"/>
  <c r="Q71" i="16" s="1"/>
  <c r="P72" i="16"/>
  <c r="P73" i="16"/>
  <c r="P74" i="16"/>
  <c r="P75" i="16"/>
  <c r="Q75" i="16" s="1"/>
  <c r="P76" i="16"/>
  <c r="P77" i="16"/>
  <c r="P78" i="16"/>
  <c r="P79" i="16"/>
  <c r="Q79" i="16" s="1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Q103" i="16" s="1"/>
  <c r="P104" i="16"/>
  <c r="P105" i="16"/>
  <c r="P106" i="16"/>
  <c r="P107" i="16"/>
  <c r="Q107" i="16" s="1"/>
  <c r="P108" i="16"/>
  <c r="P109" i="16"/>
  <c r="P112" i="16"/>
  <c r="P113" i="16"/>
  <c r="P114" i="16"/>
  <c r="P115" i="16"/>
  <c r="P116" i="16"/>
  <c r="P117" i="16"/>
  <c r="P118" i="16"/>
  <c r="P119" i="16"/>
  <c r="P120" i="16"/>
  <c r="P121" i="16"/>
  <c r="P122" i="16"/>
  <c r="P125" i="16"/>
  <c r="Q125" i="16" s="1"/>
  <c r="P126" i="16"/>
  <c r="P127" i="16"/>
  <c r="P128" i="16"/>
  <c r="P129" i="16"/>
  <c r="N10" i="16"/>
  <c r="N11" i="16"/>
  <c r="N12" i="16"/>
  <c r="N13" i="16"/>
  <c r="N14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2" i="16"/>
  <c r="N113" i="16"/>
  <c r="N114" i="16"/>
  <c r="N115" i="16"/>
  <c r="N116" i="16"/>
  <c r="N117" i="16"/>
  <c r="N118" i="16"/>
  <c r="N119" i="16"/>
  <c r="N120" i="16"/>
  <c r="N121" i="16"/>
  <c r="N122" i="16"/>
  <c r="N125" i="16"/>
  <c r="N126" i="16"/>
  <c r="N127" i="16"/>
  <c r="N128" i="16"/>
  <c r="N129" i="16"/>
  <c r="K12" i="16"/>
  <c r="K13" i="16"/>
  <c r="K14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2" i="16"/>
  <c r="K113" i="16"/>
  <c r="K114" i="16"/>
  <c r="K115" i="16"/>
  <c r="K116" i="16"/>
  <c r="K117" i="16"/>
  <c r="K118" i="16"/>
  <c r="K119" i="16"/>
  <c r="K120" i="16"/>
  <c r="K121" i="16"/>
  <c r="K122" i="16"/>
  <c r="K125" i="16"/>
  <c r="K126" i="16"/>
  <c r="K127" i="16"/>
  <c r="K128" i="16"/>
  <c r="K129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2" i="16"/>
  <c r="D113" i="16"/>
  <c r="D114" i="16"/>
  <c r="D115" i="16"/>
  <c r="D116" i="16"/>
  <c r="D117" i="16"/>
  <c r="D118" i="16"/>
  <c r="D119" i="16"/>
  <c r="D120" i="16"/>
  <c r="D121" i="16"/>
  <c r="D122" i="16"/>
  <c r="D125" i="16"/>
  <c r="D126" i="16"/>
  <c r="D127" i="16"/>
  <c r="D128" i="16"/>
  <c r="D129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2" i="16"/>
  <c r="F113" i="16"/>
  <c r="F114" i="16"/>
  <c r="F115" i="16"/>
  <c r="F116" i="16"/>
  <c r="F117" i="16"/>
  <c r="F118" i="16"/>
  <c r="F119" i="16"/>
  <c r="F120" i="16"/>
  <c r="F121" i="16"/>
  <c r="F122" i="16"/>
  <c r="F125" i="16"/>
  <c r="F126" i="16"/>
  <c r="F127" i="16"/>
  <c r="F128" i="16"/>
  <c r="F129" i="16"/>
  <c r="F17" i="16"/>
  <c r="P4" i="16"/>
  <c r="Q4" i="16" s="1"/>
  <c r="N5" i="16"/>
  <c r="N6" i="16"/>
  <c r="N7" i="16"/>
  <c r="N8" i="16"/>
  <c r="N9" i="16"/>
  <c r="N4" i="16"/>
  <c r="K5" i="16"/>
  <c r="K6" i="16"/>
  <c r="K7" i="16"/>
  <c r="K8" i="16"/>
  <c r="K9" i="16"/>
  <c r="K10" i="16"/>
  <c r="K11" i="16"/>
  <c r="Q11" i="16" s="1"/>
  <c r="K4" i="16"/>
  <c r="F5" i="16"/>
  <c r="F6" i="16"/>
  <c r="F7" i="16"/>
  <c r="F8" i="16"/>
  <c r="F9" i="16"/>
  <c r="F10" i="16"/>
  <c r="F11" i="16"/>
  <c r="F12" i="16"/>
  <c r="F13" i="16"/>
  <c r="F14" i="16"/>
  <c r="F4" i="16"/>
  <c r="D5" i="16"/>
  <c r="D6" i="16"/>
  <c r="D7" i="16"/>
  <c r="D8" i="16"/>
  <c r="D9" i="16"/>
  <c r="D10" i="16"/>
  <c r="D11" i="16"/>
  <c r="D12" i="16"/>
  <c r="D13" i="16"/>
  <c r="D14" i="16"/>
  <c r="D4" i="16"/>
  <c r="E130" i="16"/>
  <c r="F130" i="16" s="1"/>
  <c r="G130" i="16"/>
  <c r="H130" i="16"/>
  <c r="I130" i="16"/>
  <c r="J130" i="16"/>
  <c r="L130" i="16"/>
  <c r="M130" i="16"/>
  <c r="O130" i="16"/>
  <c r="P130" i="16" s="1"/>
  <c r="C130" i="16"/>
  <c r="D130" i="16" s="1"/>
  <c r="E123" i="16"/>
  <c r="F123" i="16" s="1"/>
  <c r="G123" i="16"/>
  <c r="H123" i="16"/>
  <c r="I123" i="16"/>
  <c r="J123" i="16"/>
  <c r="L123" i="16"/>
  <c r="M123" i="16"/>
  <c r="O123" i="16"/>
  <c r="P123" i="16" s="1"/>
  <c r="C123" i="16"/>
  <c r="D123" i="16" s="1"/>
  <c r="E110" i="16"/>
  <c r="G110" i="16"/>
  <c r="H110" i="16"/>
  <c r="I110" i="16"/>
  <c r="J110" i="16"/>
  <c r="L110" i="16"/>
  <c r="M110" i="16"/>
  <c r="O110" i="16"/>
  <c r="P110" i="16" s="1"/>
  <c r="C110" i="16"/>
  <c r="D110" i="16" s="1"/>
  <c r="E15" i="16"/>
  <c r="G15" i="16"/>
  <c r="H15" i="16"/>
  <c r="I15" i="16"/>
  <c r="J15" i="16"/>
  <c r="L15" i="16"/>
  <c r="M15" i="16"/>
  <c r="O15" i="16"/>
  <c r="P15" i="16" s="1"/>
  <c r="C15" i="16"/>
  <c r="Q116" i="16" l="1"/>
  <c r="K123" i="16"/>
  <c r="Q99" i="16"/>
  <c r="Q95" i="16"/>
  <c r="Q91" i="16"/>
  <c r="Q87" i="16"/>
  <c r="Q83" i="16"/>
  <c r="Q67" i="16"/>
  <c r="Q59" i="16"/>
  <c r="Q27" i="16"/>
  <c r="N110" i="16"/>
  <c r="Q19" i="16"/>
  <c r="N15" i="16"/>
  <c r="Q115" i="16"/>
  <c r="Q106" i="16"/>
  <c r="Q98" i="16"/>
  <c r="Q90" i="16"/>
  <c r="Q82" i="16"/>
  <c r="Q74" i="16"/>
  <c r="Q66" i="16"/>
  <c r="Q58" i="16"/>
  <c r="Q50" i="16"/>
  <c r="Q42" i="16"/>
  <c r="Q34" i="16"/>
  <c r="Q26" i="16"/>
  <c r="Q18" i="16"/>
  <c r="Q9" i="16"/>
  <c r="N123" i="16"/>
  <c r="Q7" i="16"/>
  <c r="Q122" i="16"/>
  <c r="Q114" i="16"/>
  <c r="Q97" i="16"/>
  <c r="Q89" i="16"/>
  <c r="Q81" i="16"/>
  <c r="Q73" i="16"/>
  <c r="Q65" i="16"/>
  <c r="Q57" i="16"/>
  <c r="Q49" i="16"/>
  <c r="Q41" i="16"/>
  <c r="Q33" i="16"/>
  <c r="Q25" i="16"/>
  <c r="N130" i="16"/>
  <c r="Q104" i="16"/>
  <c r="Q96" i="16"/>
  <c r="Q88" i="16"/>
  <c r="Q80" i="16"/>
  <c r="Q72" i="16"/>
  <c r="Q64" i="16"/>
  <c r="Q48" i="16"/>
  <c r="Q40" i="16"/>
  <c r="Q32" i="16"/>
  <c r="Q24" i="16"/>
  <c r="K15" i="16"/>
  <c r="J132" i="16"/>
  <c r="Q129" i="16"/>
  <c r="Q120" i="16"/>
  <c r="Q112" i="16"/>
  <c r="Q55" i="16"/>
  <c r="Q47" i="16"/>
  <c r="Q39" i="16"/>
  <c r="Q31" i="16"/>
  <c r="Q23" i="16"/>
  <c r="Q14" i="16"/>
  <c r="K110" i="16"/>
  <c r="I132" i="16"/>
  <c r="Q121" i="16"/>
  <c r="Q113" i="16"/>
  <c r="Q119" i="16"/>
  <c r="Q102" i="16"/>
  <c r="Q94" i="16"/>
  <c r="Q86" i="16"/>
  <c r="Q78" i="16"/>
  <c r="Q70" i="16"/>
  <c r="Q62" i="16"/>
  <c r="Q13" i="16"/>
  <c r="H132" i="16"/>
  <c r="Q118" i="16"/>
  <c r="Q109" i="16"/>
  <c r="Q101" i="16"/>
  <c r="Q93" i="16"/>
  <c r="Q85" i="16"/>
  <c r="Q77" i="16"/>
  <c r="Q69" i="16"/>
  <c r="Q61" i="16"/>
  <c r="Q53" i="16"/>
  <c r="Q45" i="16"/>
  <c r="Q37" i="16"/>
  <c r="Q29" i="16"/>
  <c r="Q21" i="16"/>
  <c r="G132" i="16"/>
  <c r="Q117" i="16"/>
  <c r="Q108" i="16"/>
  <c r="Q100" i="16"/>
  <c r="Q92" i="16"/>
  <c r="Q84" i="16"/>
  <c r="Q76" i="16"/>
  <c r="Q68" i="16"/>
  <c r="Q60" i="16"/>
  <c r="Q52" i="16"/>
  <c r="Q44" i="16"/>
  <c r="Q36" i="16"/>
  <c r="Q28" i="16"/>
  <c r="Q20" i="16"/>
  <c r="Q8" i="16"/>
  <c r="L132" i="16"/>
  <c r="Q17" i="16"/>
  <c r="Q56" i="16"/>
  <c r="Q127" i="16"/>
  <c r="K130" i="16"/>
  <c r="Q128" i="16"/>
  <c r="Q10" i="16"/>
  <c r="Q126" i="16"/>
  <c r="C132" i="16"/>
  <c r="E132" i="16"/>
  <c r="F110" i="16"/>
  <c r="M132" i="16"/>
  <c r="Q105" i="16"/>
  <c r="P132" i="16"/>
  <c r="O132" i="16"/>
  <c r="D15" i="16"/>
  <c r="F15" i="16"/>
  <c r="P120" i="8"/>
  <c r="P121" i="8"/>
  <c r="P122" i="8"/>
  <c r="P119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04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7" i="8"/>
  <c r="P5" i="8"/>
  <c r="P6" i="8"/>
  <c r="P7" i="8"/>
  <c r="P8" i="8"/>
  <c r="V8" i="8" s="1"/>
  <c r="P9" i="8"/>
  <c r="P10" i="8"/>
  <c r="P11" i="8"/>
  <c r="P12" i="8"/>
  <c r="P13" i="8"/>
  <c r="P14" i="8"/>
  <c r="P4" i="8"/>
  <c r="K5" i="8"/>
  <c r="K6" i="8"/>
  <c r="K7" i="8"/>
  <c r="K8" i="8"/>
  <c r="K9" i="8"/>
  <c r="K10" i="8"/>
  <c r="K11" i="8"/>
  <c r="K12" i="8"/>
  <c r="K13" i="8"/>
  <c r="K14" i="8"/>
  <c r="K4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04" i="8"/>
  <c r="K120" i="8"/>
  <c r="K121" i="8"/>
  <c r="K122" i="8"/>
  <c r="K119" i="8"/>
  <c r="I120" i="8"/>
  <c r="I121" i="8"/>
  <c r="I122" i="8"/>
  <c r="I119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04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7" i="8"/>
  <c r="I5" i="8"/>
  <c r="I6" i="8"/>
  <c r="I7" i="8"/>
  <c r="I8" i="8"/>
  <c r="I9" i="8"/>
  <c r="I10" i="8"/>
  <c r="I11" i="8"/>
  <c r="I12" i="8"/>
  <c r="I13" i="8"/>
  <c r="I14" i="8"/>
  <c r="I4" i="8"/>
  <c r="E120" i="8"/>
  <c r="E121" i="8"/>
  <c r="E122" i="8"/>
  <c r="E119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04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7" i="8"/>
  <c r="E5" i="8"/>
  <c r="E6" i="8"/>
  <c r="E7" i="8"/>
  <c r="E8" i="8"/>
  <c r="E9" i="8"/>
  <c r="E10" i="8"/>
  <c r="E11" i="8"/>
  <c r="E12" i="8"/>
  <c r="E13" i="8"/>
  <c r="E14" i="8"/>
  <c r="E4" i="8"/>
  <c r="D102" i="8"/>
  <c r="F102" i="8"/>
  <c r="G102" i="8"/>
  <c r="H102" i="8"/>
  <c r="J102" i="8"/>
  <c r="L102" i="8"/>
  <c r="M102" i="8"/>
  <c r="N102" i="8"/>
  <c r="O102" i="8"/>
  <c r="S102" i="8"/>
  <c r="T102" i="8"/>
  <c r="C102" i="8"/>
  <c r="D117" i="8"/>
  <c r="F117" i="8"/>
  <c r="G117" i="8"/>
  <c r="H117" i="8"/>
  <c r="J117" i="8"/>
  <c r="L117" i="8"/>
  <c r="M117" i="8"/>
  <c r="N117" i="8"/>
  <c r="O117" i="8"/>
  <c r="S117" i="8"/>
  <c r="T117" i="8"/>
  <c r="C117" i="8"/>
  <c r="D15" i="8"/>
  <c r="F15" i="8"/>
  <c r="G15" i="8"/>
  <c r="H15" i="8"/>
  <c r="J15" i="8"/>
  <c r="L15" i="8"/>
  <c r="M15" i="8"/>
  <c r="N15" i="8"/>
  <c r="O15" i="8"/>
  <c r="S15" i="8"/>
  <c r="T15" i="8"/>
  <c r="C15" i="8"/>
  <c r="N132" i="16" l="1"/>
  <c r="K132" i="16"/>
  <c r="V116" i="8"/>
  <c r="V108" i="8"/>
  <c r="V7" i="8"/>
  <c r="V11" i="8"/>
  <c r="V113" i="8"/>
  <c r="V10" i="8"/>
  <c r="V112" i="8"/>
  <c r="V119" i="8"/>
  <c r="V105" i="8"/>
  <c r="V9" i="8"/>
  <c r="V111" i="8"/>
  <c r="V122" i="8"/>
  <c r="V110" i="8"/>
  <c r="V121" i="8"/>
  <c r="I15" i="8"/>
  <c r="V120" i="8"/>
  <c r="V81" i="8"/>
  <c r="V104" i="8"/>
  <c r="V109" i="8"/>
  <c r="V14" i="8"/>
  <c r="V6" i="8"/>
  <c r="V80" i="8"/>
  <c r="V40" i="8"/>
  <c r="V13" i="8"/>
  <c r="V5" i="8"/>
  <c r="V115" i="8"/>
  <c r="V107" i="8"/>
  <c r="V12" i="8"/>
  <c r="V114" i="8"/>
  <c r="V106" i="8"/>
  <c r="P15" i="8"/>
  <c r="V86" i="8"/>
  <c r="V78" i="8"/>
  <c r="V70" i="8"/>
  <c r="V62" i="8"/>
  <c r="V54" i="8"/>
  <c r="V46" i="8"/>
  <c r="V38" i="8"/>
  <c r="V30" i="8"/>
  <c r="V4" i="8"/>
  <c r="V29" i="8"/>
  <c r="V21" i="8"/>
  <c r="I117" i="8"/>
  <c r="V53" i="8"/>
  <c r="V100" i="8"/>
  <c r="V92" i="8"/>
  <c r="V84" i="8"/>
  <c r="V76" i="8"/>
  <c r="V68" i="8"/>
  <c r="V52" i="8"/>
  <c r="V44" i="8"/>
  <c r="V98" i="8"/>
  <c r="V90" i="8"/>
  <c r="V82" i="8"/>
  <c r="V74" i="8"/>
  <c r="V50" i="8"/>
  <c r="V42" i="8"/>
  <c r="V34" i="8"/>
  <c r="V18" i="8"/>
  <c r="V85" i="8"/>
  <c r="V91" i="8"/>
  <c r="V83" i="8"/>
  <c r="V75" i="8"/>
  <c r="V67" i="8"/>
  <c r="V59" i="8"/>
  <c r="V51" i="8"/>
  <c r="V43" i="8"/>
  <c r="V97" i="8"/>
  <c r="V89" i="8"/>
  <c r="V73" i="8"/>
  <c r="V65" i="8"/>
  <c r="V57" i="8"/>
  <c r="V49" i="8"/>
  <c r="V41" i="8"/>
  <c r="V33" i="8"/>
  <c r="V25" i="8"/>
  <c r="V77" i="8"/>
  <c r="V69" i="8"/>
  <c r="V45" i="8"/>
  <c r="E117" i="8"/>
  <c r="V96" i="8"/>
  <c r="V88" i="8"/>
  <c r="V72" i="8"/>
  <c r="V64" i="8"/>
  <c r="V32" i="8"/>
  <c r="V101" i="8"/>
  <c r="V61" i="8"/>
  <c r="E15" i="8"/>
  <c r="V93" i="8"/>
  <c r="K117" i="8"/>
  <c r="V22" i="8"/>
  <c r="Q123" i="16"/>
  <c r="Q130" i="16"/>
  <c r="F132" i="16"/>
  <c r="Q110" i="16"/>
  <c r="D132" i="16"/>
  <c r="Q15" i="16"/>
  <c r="V66" i="8"/>
  <c r="V58" i="8"/>
  <c r="V56" i="8"/>
  <c r="V48" i="8"/>
  <c r="P102" i="8"/>
  <c r="V26" i="8"/>
  <c r="V37" i="8"/>
  <c r="V36" i="8"/>
  <c r="V28" i="8"/>
  <c r="V20" i="8"/>
  <c r="V27" i="8"/>
  <c r="V19" i="8"/>
  <c r="V35" i="8"/>
  <c r="V60" i="8"/>
  <c r="V94" i="8"/>
  <c r="K102" i="8"/>
  <c r="V95" i="8"/>
  <c r="V87" i="8"/>
  <c r="V79" i="8"/>
  <c r="V71" i="8"/>
  <c r="V63" i="8"/>
  <c r="V55" i="8"/>
  <c r="V47" i="8"/>
  <c r="V39" i="8"/>
  <c r="V31" i="8"/>
  <c r="V23" i="8"/>
  <c r="V17" i="8"/>
  <c r="V24" i="8"/>
  <c r="K15" i="8"/>
  <c r="I102" i="8"/>
  <c r="E102" i="8"/>
  <c r="Q132" i="16" l="1"/>
  <c r="G132" i="10"/>
  <c r="G133" i="10"/>
  <c r="D22" i="10" l="1"/>
  <c r="G21" i="10"/>
  <c r="C18" i="3" l="1"/>
  <c r="D18" i="3"/>
  <c r="E18" i="3"/>
  <c r="B18" i="3"/>
  <c r="D9" i="14" l="1"/>
  <c r="H9" i="14"/>
  <c r="K9" i="14"/>
  <c r="D10" i="14"/>
  <c r="H10" i="14"/>
  <c r="K10" i="14"/>
  <c r="D11" i="14"/>
  <c r="H11" i="14"/>
  <c r="K11" i="14"/>
  <c r="D12" i="14"/>
  <c r="H12" i="14"/>
  <c r="K12" i="14"/>
  <c r="D13" i="14"/>
  <c r="H13" i="14"/>
  <c r="K13" i="14"/>
  <c r="D15" i="14"/>
  <c r="H15" i="14"/>
  <c r="K15" i="14"/>
  <c r="C16" i="14"/>
  <c r="E16" i="14"/>
  <c r="F16" i="14"/>
  <c r="G16" i="14"/>
  <c r="I16" i="14"/>
  <c r="J16" i="14"/>
  <c r="L13" i="14" l="1"/>
  <c r="L9" i="14"/>
  <c r="L12" i="14"/>
  <c r="L15" i="14"/>
  <c r="L11" i="14"/>
  <c r="L10" i="14"/>
  <c r="C158" i="28" l="1"/>
  <c r="C60" i="12" l="1"/>
  <c r="C59" i="12"/>
  <c r="C108" i="9"/>
  <c r="C222" i="26" l="1"/>
  <c r="D68" i="31" l="1"/>
  <c r="E6" i="31"/>
  <c r="D6" i="31"/>
  <c r="F3" i="31"/>
  <c r="G3" i="31" s="1"/>
  <c r="F4" i="31"/>
  <c r="G4" i="31" s="1"/>
  <c r="F5" i="31"/>
  <c r="G5" i="31" s="1"/>
  <c r="E119" i="31"/>
  <c r="D119" i="31"/>
  <c r="F118" i="31"/>
  <c r="G118" i="31" s="1"/>
  <c r="F117" i="31"/>
  <c r="E114" i="31"/>
  <c r="D114" i="31"/>
  <c r="F112" i="31"/>
  <c r="G112" i="31" s="1"/>
  <c r="F113" i="31"/>
  <c r="G113" i="31" s="1"/>
  <c r="F111" i="31"/>
  <c r="G111" i="31" s="1"/>
  <c r="E109" i="31"/>
  <c r="D109" i="31"/>
  <c r="F107" i="31"/>
  <c r="G107" i="31" s="1"/>
  <c r="F108" i="31"/>
  <c r="G108" i="31" s="1"/>
  <c r="F106" i="31"/>
  <c r="G106" i="31" s="1"/>
  <c r="E104" i="31"/>
  <c r="D104" i="31"/>
  <c r="F103" i="31"/>
  <c r="G103" i="31" s="1"/>
  <c r="F102" i="31"/>
  <c r="G102" i="31" s="1"/>
  <c r="E100" i="31"/>
  <c r="D100" i="31"/>
  <c r="F98" i="31"/>
  <c r="G98" i="31" s="1"/>
  <c r="F99" i="31"/>
  <c r="G99" i="31" s="1"/>
  <c r="F97" i="31"/>
  <c r="G97" i="31" s="1"/>
  <c r="E95" i="31"/>
  <c r="D95" i="31"/>
  <c r="F94" i="31"/>
  <c r="F95" i="31" s="1"/>
  <c r="E92" i="31"/>
  <c r="D92" i="31"/>
  <c r="F84" i="31"/>
  <c r="G84" i="31" s="1"/>
  <c r="F85" i="31"/>
  <c r="G85" i="31" s="1"/>
  <c r="F86" i="31"/>
  <c r="G86" i="31" s="1"/>
  <c r="F87" i="31"/>
  <c r="G87" i="31" s="1"/>
  <c r="F88" i="31"/>
  <c r="G88" i="31" s="1"/>
  <c r="F89" i="31"/>
  <c r="G89" i="31" s="1"/>
  <c r="F90" i="31"/>
  <c r="G90" i="31" s="1"/>
  <c r="F91" i="31"/>
  <c r="G91" i="31" s="1"/>
  <c r="F83" i="31"/>
  <c r="G83" i="31" s="1"/>
  <c r="E81" i="31"/>
  <c r="D81" i="31"/>
  <c r="F80" i="31"/>
  <c r="F81" i="31" s="1"/>
  <c r="E78" i="31"/>
  <c r="D78" i="31"/>
  <c r="F76" i="31"/>
  <c r="G76" i="31" s="1"/>
  <c r="F77" i="31"/>
  <c r="G77" i="31" s="1"/>
  <c r="F75" i="31"/>
  <c r="E73" i="31"/>
  <c r="D73" i="31"/>
  <c r="F70" i="31"/>
  <c r="G70" i="31" s="1"/>
  <c r="E68" i="31"/>
  <c r="F66" i="31"/>
  <c r="G66" i="31" s="1"/>
  <c r="E64" i="31"/>
  <c r="D64" i="31"/>
  <c r="F63" i="31"/>
  <c r="F64" i="31" s="1"/>
  <c r="E61" i="31"/>
  <c r="D61" i="31"/>
  <c r="F57" i="31"/>
  <c r="G57" i="31" s="1"/>
  <c r="F58" i="31"/>
  <c r="G58" i="31" s="1"/>
  <c r="F59" i="31"/>
  <c r="G59" i="31" s="1"/>
  <c r="F60" i="31"/>
  <c r="G60" i="31" s="1"/>
  <c r="F56" i="31"/>
  <c r="G56" i="31" s="1"/>
  <c r="E54" i="31"/>
  <c r="D54" i="31"/>
  <c r="F53" i="31"/>
  <c r="G53" i="31" s="1"/>
  <c r="F52" i="31"/>
  <c r="G52" i="31" s="1"/>
  <c r="E50" i="31"/>
  <c r="D50" i="31"/>
  <c r="F47" i="31"/>
  <c r="G47" i="31" s="1"/>
  <c r="F48" i="31"/>
  <c r="G48" i="31" s="1"/>
  <c r="F49" i="31"/>
  <c r="G49" i="31" s="1"/>
  <c r="F46" i="31"/>
  <c r="G46" i="31" s="1"/>
  <c r="E44" i="31"/>
  <c r="D44" i="31"/>
  <c r="F41" i="31"/>
  <c r="G41" i="31" s="1"/>
  <c r="F42" i="31"/>
  <c r="G42" i="31" s="1"/>
  <c r="F43" i="31"/>
  <c r="G43" i="31" s="1"/>
  <c r="F40" i="31"/>
  <c r="G40" i="31" s="1"/>
  <c r="E38" i="31"/>
  <c r="D38" i="31"/>
  <c r="G36" i="31"/>
  <c r="F36" i="31"/>
  <c r="F37" i="31"/>
  <c r="G37" i="31" s="1"/>
  <c r="F35" i="31"/>
  <c r="G35" i="31" s="1"/>
  <c r="E33" i="31"/>
  <c r="D33" i="31"/>
  <c r="F31" i="31"/>
  <c r="G31" i="31" s="1"/>
  <c r="F32" i="31"/>
  <c r="G32" i="31" s="1"/>
  <c r="F30" i="31"/>
  <c r="G30" i="31" s="1"/>
  <c r="E28" i="31"/>
  <c r="D28" i="31"/>
  <c r="F25" i="31"/>
  <c r="F26" i="31"/>
  <c r="G26" i="31" s="1"/>
  <c r="F27" i="31"/>
  <c r="G27" i="31" s="1"/>
  <c r="F24" i="31"/>
  <c r="G24" i="31" s="1"/>
  <c r="E22" i="31"/>
  <c r="D22" i="31"/>
  <c r="F8" i="31"/>
  <c r="G8" i="31" s="1"/>
  <c r="F9" i="31"/>
  <c r="G9" i="31" s="1"/>
  <c r="F10" i="31"/>
  <c r="G10" i="31" s="1"/>
  <c r="F11" i="31"/>
  <c r="G11" i="31" s="1"/>
  <c r="F12" i="31"/>
  <c r="G12" i="31" s="1"/>
  <c r="F13" i="31"/>
  <c r="G13" i="31" s="1"/>
  <c r="F14" i="31"/>
  <c r="G14" i="31" s="1"/>
  <c r="F15" i="31"/>
  <c r="G15" i="31" s="1"/>
  <c r="F16" i="31"/>
  <c r="G16" i="31" s="1"/>
  <c r="F17" i="31"/>
  <c r="G17" i="31" s="1"/>
  <c r="F18" i="31"/>
  <c r="G18" i="31" s="1"/>
  <c r="F19" i="31"/>
  <c r="G19" i="31" s="1"/>
  <c r="F20" i="31"/>
  <c r="G20" i="31" s="1"/>
  <c r="F21" i="31"/>
  <c r="G21" i="31" s="1"/>
  <c r="F7" i="31"/>
  <c r="G121" i="31"/>
  <c r="F119" i="31" l="1"/>
  <c r="G114" i="31"/>
  <c r="F114" i="31"/>
  <c r="G109" i="31"/>
  <c r="G80" i="31"/>
  <c r="G81" i="31" s="1"/>
  <c r="F78" i="31"/>
  <c r="G75" i="31"/>
  <c r="G78" i="31" s="1"/>
  <c r="G61" i="31"/>
  <c r="G54" i="31"/>
  <c r="F54" i="31"/>
  <c r="G50" i="31"/>
  <c r="F44" i="31"/>
  <c r="F28" i="31"/>
  <c r="E23" i="31"/>
  <c r="E115" i="31" s="1"/>
  <c r="E120" i="31" s="1"/>
  <c r="F22" i="31"/>
  <c r="G104" i="31"/>
  <c r="G38" i="31"/>
  <c r="G92" i="31"/>
  <c r="G6" i="31"/>
  <c r="G100" i="31"/>
  <c r="G33" i="31"/>
  <c r="G44" i="31"/>
  <c r="F33" i="31"/>
  <c r="F61" i="31"/>
  <c r="F92" i="31"/>
  <c r="F100" i="31"/>
  <c r="F104" i="31"/>
  <c r="G7" i="31"/>
  <c r="G22" i="31" s="1"/>
  <c r="G117" i="31"/>
  <c r="G119" i="31" s="1"/>
  <c r="F38" i="31"/>
  <c r="F109" i="31"/>
  <c r="G25" i="31"/>
  <c r="G28" i="31" s="1"/>
  <c r="G63" i="31"/>
  <c r="G64" i="31" s="1"/>
  <c r="G94" i="31"/>
  <c r="G95" i="31" s="1"/>
  <c r="F50" i="31"/>
  <c r="D23" i="31"/>
  <c r="D115" i="31" s="1"/>
  <c r="D120" i="31" s="1"/>
  <c r="F6" i="31"/>
  <c r="C137" i="40"/>
  <c r="D136" i="40"/>
  <c r="E136" i="40" s="1"/>
  <c r="D135" i="40"/>
  <c r="E135" i="40" s="1"/>
  <c r="C133" i="40"/>
  <c r="D121" i="40"/>
  <c r="E121" i="40" s="1"/>
  <c r="D122" i="40"/>
  <c r="E122" i="40" s="1"/>
  <c r="D123" i="40"/>
  <c r="E123" i="40" s="1"/>
  <c r="D124" i="40"/>
  <c r="E124" i="40" s="1"/>
  <c r="D125" i="40"/>
  <c r="E125" i="40" s="1"/>
  <c r="D126" i="40"/>
  <c r="E126" i="40" s="1"/>
  <c r="D127" i="40"/>
  <c r="E127" i="40" s="1"/>
  <c r="D128" i="40"/>
  <c r="E128" i="40" s="1"/>
  <c r="D129" i="40"/>
  <c r="E129" i="40" s="1"/>
  <c r="D130" i="40"/>
  <c r="E130" i="40" s="1"/>
  <c r="D131" i="40"/>
  <c r="E131" i="40" s="1"/>
  <c r="D132" i="40"/>
  <c r="E132" i="40" s="1"/>
  <c r="D120" i="40"/>
  <c r="E120" i="40" s="1"/>
  <c r="C118" i="40"/>
  <c r="D19" i="40"/>
  <c r="E19" i="40" s="1"/>
  <c r="D20" i="40"/>
  <c r="E20" i="40" s="1"/>
  <c r="D21" i="40"/>
  <c r="E21" i="40" s="1"/>
  <c r="D22" i="40"/>
  <c r="E22" i="40" s="1"/>
  <c r="D23" i="40"/>
  <c r="E23" i="40" s="1"/>
  <c r="D24" i="40"/>
  <c r="E24" i="40" s="1"/>
  <c r="D25" i="40"/>
  <c r="E25" i="40" s="1"/>
  <c r="D26" i="40"/>
  <c r="E26" i="40" s="1"/>
  <c r="D27" i="40"/>
  <c r="E27" i="40" s="1"/>
  <c r="D28" i="40"/>
  <c r="E28" i="40" s="1"/>
  <c r="D29" i="40"/>
  <c r="E29" i="40" s="1"/>
  <c r="D30" i="40"/>
  <c r="E30" i="40" s="1"/>
  <c r="D31" i="40"/>
  <c r="E31" i="40" s="1"/>
  <c r="D32" i="40"/>
  <c r="E32" i="40" s="1"/>
  <c r="D33" i="40"/>
  <c r="E33" i="40" s="1"/>
  <c r="D34" i="40"/>
  <c r="E34" i="40" s="1"/>
  <c r="D35" i="40"/>
  <c r="E35" i="40" s="1"/>
  <c r="D36" i="40"/>
  <c r="E36" i="40" s="1"/>
  <c r="D37" i="40"/>
  <c r="E37" i="40" s="1"/>
  <c r="D38" i="40"/>
  <c r="E38" i="40" s="1"/>
  <c r="D39" i="40"/>
  <c r="E39" i="40" s="1"/>
  <c r="D40" i="40"/>
  <c r="E40" i="40" s="1"/>
  <c r="D41" i="40"/>
  <c r="E41" i="40" s="1"/>
  <c r="D42" i="40"/>
  <c r="E42" i="40" s="1"/>
  <c r="D43" i="40"/>
  <c r="E43" i="40" s="1"/>
  <c r="D44" i="40"/>
  <c r="E44" i="40" s="1"/>
  <c r="D45" i="40"/>
  <c r="E45" i="40" s="1"/>
  <c r="D46" i="40"/>
  <c r="E46" i="40" s="1"/>
  <c r="D47" i="40"/>
  <c r="E47" i="40" s="1"/>
  <c r="D48" i="40"/>
  <c r="E48" i="40" s="1"/>
  <c r="D49" i="40"/>
  <c r="E49" i="40" s="1"/>
  <c r="D50" i="40"/>
  <c r="E50" i="40" s="1"/>
  <c r="D51" i="40"/>
  <c r="E51" i="40" s="1"/>
  <c r="D52" i="40"/>
  <c r="E52" i="40" s="1"/>
  <c r="D53" i="40"/>
  <c r="E53" i="40" s="1"/>
  <c r="D54" i="40"/>
  <c r="E54" i="40" s="1"/>
  <c r="D55" i="40"/>
  <c r="E55" i="40" s="1"/>
  <c r="D56" i="40"/>
  <c r="E56" i="40" s="1"/>
  <c r="D57" i="40"/>
  <c r="E57" i="40" s="1"/>
  <c r="D58" i="40"/>
  <c r="E58" i="40" s="1"/>
  <c r="D59" i="40"/>
  <c r="E59" i="40" s="1"/>
  <c r="D60" i="40"/>
  <c r="E60" i="40" s="1"/>
  <c r="D61" i="40"/>
  <c r="E61" i="40" s="1"/>
  <c r="D62" i="40"/>
  <c r="E62" i="40" s="1"/>
  <c r="D63" i="40"/>
  <c r="E63" i="40" s="1"/>
  <c r="D64" i="40"/>
  <c r="E64" i="40" s="1"/>
  <c r="D65" i="40"/>
  <c r="E65" i="40" s="1"/>
  <c r="D66" i="40"/>
  <c r="E66" i="40" s="1"/>
  <c r="D67" i="40"/>
  <c r="E67" i="40" s="1"/>
  <c r="D68" i="40"/>
  <c r="E68" i="40" s="1"/>
  <c r="D69" i="40"/>
  <c r="E69" i="40" s="1"/>
  <c r="D70" i="40"/>
  <c r="E70" i="40" s="1"/>
  <c r="D71" i="40"/>
  <c r="E71" i="40" s="1"/>
  <c r="D72" i="40"/>
  <c r="E72" i="40" s="1"/>
  <c r="D73" i="40"/>
  <c r="E73" i="40" s="1"/>
  <c r="D74" i="40"/>
  <c r="E74" i="40" s="1"/>
  <c r="D75" i="40"/>
  <c r="E75" i="40" s="1"/>
  <c r="D76" i="40"/>
  <c r="E76" i="40" s="1"/>
  <c r="D77" i="40"/>
  <c r="E77" i="40" s="1"/>
  <c r="D78" i="40"/>
  <c r="E78" i="40" s="1"/>
  <c r="D79" i="40"/>
  <c r="E79" i="40" s="1"/>
  <c r="D80" i="40"/>
  <c r="E80" i="40" s="1"/>
  <c r="D81" i="40"/>
  <c r="E81" i="40" s="1"/>
  <c r="D82" i="40"/>
  <c r="E82" i="40" s="1"/>
  <c r="D83" i="40"/>
  <c r="E83" i="40" s="1"/>
  <c r="D84" i="40"/>
  <c r="E84" i="40" s="1"/>
  <c r="D85" i="40"/>
  <c r="E85" i="40" s="1"/>
  <c r="D86" i="40"/>
  <c r="E86" i="40" s="1"/>
  <c r="D87" i="40"/>
  <c r="E87" i="40" s="1"/>
  <c r="D88" i="40"/>
  <c r="E88" i="40" s="1"/>
  <c r="D89" i="40"/>
  <c r="E89" i="40" s="1"/>
  <c r="D90" i="40"/>
  <c r="E90" i="40" s="1"/>
  <c r="D91" i="40"/>
  <c r="E91" i="40" s="1"/>
  <c r="D92" i="40"/>
  <c r="E92" i="40" s="1"/>
  <c r="D93" i="40"/>
  <c r="E93" i="40" s="1"/>
  <c r="D94" i="40"/>
  <c r="E94" i="40" s="1"/>
  <c r="D95" i="40"/>
  <c r="E95" i="40" s="1"/>
  <c r="D96" i="40"/>
  <c r="E96" i="40" s="1"/>
  <c r="D97" i="40"/>
  <c r="E97" i="40" s="1"/>
  <c r="D98" i="40"/>
  <c r="E98" i="40" s="1"/>
  <c r="D99" i="40"/>
  <c r="E99" i="40" s="1"/>
  <c r="D100" i="40"/>
  <c r="E100" i="40" s="1"/>
  <c r="D101" i="40"/>
  <c r="E101" i="40" s="1"/>
  <c r="D102" i="40"/>
  <c r="E102" i="40" s="1"/>
  <c r="D103" i="40"/>
  <c r="E103" i="40" s="1"/>
  <c r="D104" i="40"/>
  <c r="E104" i="40" s="1"/>
  <c r="D105" i="40"/>
  <c r="E105" i="40" s="1"/>
  <c r="D106" i="40"/>
  <c r="E106" i="40" s="1"/>
  <c r="D107" i="40"/>
  <c r="E107" i="40" s="1"/>
  <c r="D108" i="40"/>
  <c r="E108" i="40" s="1"/>
  <c r="D109" i="40"/>
  <c r="E109" i="40" s="1"/>
  <c r="D110" i="40"/>
  <c r="E110" i="40" s="1"/>
  <c r="D111" i="40"/>
  <c r="E111" i="40" s="1"/>
  <c r="D112" i="40"/>
  <c r="E112" i="40" s="1"/>
  <c r="D113" i="40"/>
  <c r="E113" i="40" s="1"/>
  <c r="D114" i="40"/>
  <c r="E114" i="40" s="1"/>
  <c r="D115" i="40"/>
  <c r="E115" i="40" s="1"/>
  <c r="D116" i="40"/>
  <c r="E116" i="40" s="1"/>
  <c r="D117" i="40"/>
  <c r="E117" i="40" s="1"/>
  <c r="D18" i="40"/>
  <c r="E18" i="40" s="1"/>
  <c r="C16" i="40"/>
  <c r="D6" i="40"/>
  <c r="E6" i="40" s="1"/>
  <c r="D7" i="40"/>
  <c r="E7" i="40" s="1"/>
  <c r="D8" i="40"/>
  <c r="E8" i="40" s="1"/>
  <c r="D9" i="40"/>
  <c r="E9" i="40" s="1"/>
  <c r="D10" i="40"/>
  <c r="E10" i="40" s="1"/>
  <c r="D11" i="40"/>
  <c r="E11" i="40" s="1"/>
  <c r="D12" i="40"/>
  <c r="E12" i="40" s="1"/>
  <c r="D13" i="40"/>
  <c r="E13" i="40" s="1"/>
  <c r="D14" i="40"/>
  <c r="E14" i="40" s="1"/>
  <c r="D15" i="40"/>
  <c r="E15" i="40" s="1"/>
  <c r="D5" i="40"/>
  <c r="E5" i="40" s="1"/>
  <c r="C139" i="40" l="1"/>
  <c r="E133" i="40"/>
  <c r="E137" i="40"/>
  <c r="E118" i="40"/>
  <c r="D133" i="40"/>
  <c r="E16" i="40"/>
  <c r="D137" i="40"/>
  <c r="D118" i="40"/>
  <c r="G23" i="31"/>
  <c r="F23" i="31"/>
  <c r="D16" i="40"/>
  <c r="D139" i="40" l="1"/>
  <c r="E139" i="40"/>
  <c r="E17" i="34" s="1"/>
  <c r="F17" i="34" s="1"/>
  <c r="G17" i="34" s="1"/>
  <c r="D37" i="34" l="1"/>
  <c r="Q132" i="10"/>
  <c r="Q133" i="10"/>
  <c r="Q131" i="10"/>
  <c r="Q119" i="10"/>
  <c r="Q120" i="10"/>
  <c r="Q121" i="10"/>
  <c r="Q122" i="10"/>
  <c r="Q123" i="10"/>
  <c r="Q124" i="10"/>
  <c r="Q125" i="10"/>
  <c r="Q126" i="10"/>
  <c r="Q127" i="10"/>
  <c r="Q128" i="10"/>
  <c r="Q118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2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4" i="10"/>
  <c r="M132" i="10"/>
  <c r="M133" i="10"/>
  <c r="M131" i="10"/>
  <c r="M119" i="10"/>
  <c r="M120" i="10"/>
  <c r="M121" i="10"/>
  <c r="M122" i="10"/>
  <c r="M123" i="10"/>
  <c r="M124" i="10"/>
  <c r="M125" i="10"/>
  <c r="M126" i="10"/>
  <c r="M127" i="10"/>
  <c r="M128" i="10"/>
  <c r="M118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2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4" i="10"/>
  <c r="G131" i="10"/>
  <c r="G119" i="10"/>
  <c r="G120" i="10"/>
  <c r="G121" i="10"/>
  <c r="G122" i="10"/>
  <c r="G123" i="10"/>
  <c r="G124" i="10"/>
  <c r="G125" i="10"/>
  <c r="G126" i="10"/>
  <c r="G127" i="10"/>
  <c r="G128" i="10"/>
  <c r="G118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2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4" i="10"/>
  <c r="R4" i="10" s="1"/>
  <c r="E134" i="10"/>
  <c r="F134" i="10"/>
  <c r="H134" i="10"/>
  <c r="I134" i="10"/>
  <c r="J134" i="10"/>
  <c r="K134" i="10"/>
  <c r="L134" i="10"/>
  <c r="N134" i="10"/>
  <c r="O134" i="10"/>
  <c r="P134" i="10"/>
  <c r="D134" i="10"/>
  <c r="E129" i="10"/>
  <c r="F129" i="10"/>
  <c r="H129" i="10"/>
  <c r="I129" i="10"/>
  <c r="J129" i="10"/>
  <c r="C210" i="11" s="1"/>
  <c r="K129" i="10"/>
  <c r="L129" i="10"/>
  <c r="N129" i="10"/>
  <c r="O129" i="10"/>
  <c r="P129" i="10"/>
  <c r="D129" i="10"/>
  <c r="E116" i="10"/>
  <c r="F116" i="10"/>
  <c r="H116" i="10"/>
  <c r="I116" i="10"/>
  <c r="J116" i="10"/>
  <c r="C208" i="11" s="1"/>
  <c r="K116" i="10"/>
  <c r="L116" i="10"/>
  <c r="N116" i="10"/>
  <c r="O116" i="10"/>
  <c r="C303" i="11" s="1"/>
  <c r="P116" i="10"/>
  <c r="D116" i="10"/>
  <c r="E22" i="10"/>
  <c r="C115" i="11" s="1"/>
  <c r="F22" i="10"/>
  <c r="H22" i="10"/>
  <c r="I22" i="10"/>
  <c r="J22" i="10"/>
  <c r="C207" i="11" s="1"/>
  <c r="K22" i="10"/>
  <c r="L22" i="10"/>
  <c r="N22" i="10"/>
  <c r="O22" i="10"/>
  <c r="P22" i="10"/>
  <c r="C262" i="7"/>
  <c r="C245" i="7"/>
  <c r="C227" i="7"/>
  <c r="C209" i="7"/>
  <c r="C174" i="7"/>
  <c r="C154" i="7"/>
  <c r="C136" i="7"/>
  <c r="C118" i="7"/>
  <c r="R82" i="10" l="1"/>
  <c r="R50" i="10"/>
  <c r="R123" i="10"/>
  <c r="R114" i="10"/>
  <c r="R98" i="10"/>
  <c r="R90" i="10"/>
  <c r="R58" i="10"/>
  <c r="R42" i="10"/>
  <c r="R34" i="10"/>
  <c r="G22" i="10"/>
  <c r="R74" i="10"/>
  <c r="R26" i="10"/>
  <c r="R66" i="10"/>
  <c r="R106" i="10"/>
  <c r="R18" i="10"/>
  <c r="R10" i="10"/>
  <c r="R17" i="10"/>
  <c r="R9" i="10"/>
  <c r="R113" i="10"/>
  <c r="R105" i="10"/>
  <c r="R97" i="10"/>
  <c r="R89" i="10"/>
  <c r="R81" i="10"/>
  <c r="R73" i="10"/>
  <c r="R65" i="10"/>
  <c r="R57" i="10"/>
  <c r="R49" i="10"/>
  <c r="R41" i="10"/>
  <c r="R33" i="10"/>
  <c r="R25" i="10"/>
  <c r="R122" i="10"/>
  <c r="R16" i="10"/>
  <c r="R8" i="10"/>
  <c r="R112" i="10"/>
  <c r="R104" i="10"/>
  <c r="R96" i="10"/>
  <c r="R88" i="10"/>
  <c r="R80" i="10"/>
  <c r="R72" i="10"/>
  <c r="R64" i="10"/>
  <c r="R56" i="10"/>
  <c r="R48" i="10"/>
  <c r="R40" i="10"/>
  <c r="R32" i="10"/>
  <c r="R118" i="10"/>
  <c r="R121" i="10"/>
  <c r="R15" i="10"/>
  <c r="R7" i="10"/>
  <c r="R111" i="10"/>
  <c r="R103" i="10"/>
  <c r="R95" i="10"/>
  <c r="R87" i="10"/>
  <c r="R79" i="10"/>
  <c r="R71" i="10"/>
  <c r="R63" i="10"/>
  <c r="R55" i="10"/>
  <c r="R47" i="10"/>
  <c r="R39" i="10"/>
  <c r="R31" i="10"/>
  <c r="R128" i="10"/>
  <c r="R120" i="10"/>
  <c r="R14" i="10"/>
  <c r="R6" i="10"/>
  <c r="R110" i="10"/>
  <c r="R102" i="10"/>
  <c r="R94" i="10"/>
  <c r="R86" i="10"/>
  <c r="R78" i="10"/>
  <c r="R70" i="10"/>
  <c r="R62" i="10"/>
  <c r="R54" i="10"/>
  <c r="R46" i="10"/>
  <c r="R38" i="10"/>
  <c r="R30" i="10"/>
  <c r="R127" i="10"/>
  <c r="R119" i="10"/>
  <c r="R13" i="10"/>
  <c r="R5" i="10"/>
  <c r="R109" i="10"/>
  <c r="R101" i="10"/>
  <c r="R93" i="10"/>
  <c r="R85" i="10"/>
  <c r="R77" i="10"/>
  <c r="R69" i="10"/>
  <c r="R61" i="10"/>
  <c r="R53" i="10"/>
  <c r="R45" i="10"/>
  <c r="R37" i="10"/>
  <c r="R29" i="10"/>
  <c r="R126" i="10"/>
  <c r="R131" i="10"/>
  <c r="R20" i="10"/>
  <c r="R12" i="10"/>
  <c r="R24" i="10"/>
  <c r="R108" i="10"/>
  <c r="R100" i="10"/>
  <c r="R92" i="10"/>
  <c r="R84" i="10"/>
  <c r="R76" i="10"/>
  <c r="R68" i="10"/>
  <c r="R60" i="10"/>
  <c r="R52" i="10"/>
  <c r="R44" i="10"/>
  <c r="R36" i="10"/>
  <c r="R28" i="10"/>
  <c r="R125" i="10"/>
  <c r="R133" i="10"/>
  <c r="R19" i="10"/>
  <c r="R11" i="10"/>
  <c r="R115" i="10"/>
  <c r="R107" i="10"/>
  <c r="R99" i="10"/>
  <c r="R91" i="10"/>
  <c r="R83" i="10"/>
  <c r="R75" i="10"/>
  <c r="R67" i="10"/>
  <c r="R59" i="10"/>
  <c r="R51" i="10"/>
  <c r="R43" i="10"/>
  <c r="R35" i="10"/>
  <c r="R27" i="10"/>
  <c r="R124" i="10"/>
  <c r="R132" i="10"/>
  <c r="K136" i="10"/>
  <c r="Q134" i="10"/>
  <c r="I136" i="10"/>
  <c r="M129" i="10"/>
  <c r="C154" i="11" s="1"/>
  <c r="M134" i="10"/>
  <c r="C158" i="11" s="1"/>
  <c r="Q129" i="10"/>
  <c r="H136" i="10"/>
  <c r="L136" i="10"/>
  <c r="J136" i="10"/>
  <c r="P136" i="10"/>
  <c r="C30" i="11" s="1"/>
  <c r="O136" i="10"/>
  <c r="C29" i="11" s="1"/>
  <c r="N136" i="10"/>
  <c r="C28" i="11" s="1"/>
  <c r="E136" i="10"/>
  <c r="D136" i="10"/>
  <c r="G129" i="10"/>
  <c r="Q116" i="10"/>
  <c r="F136" i="10"/>
  <c r="M22" i="10"/>
  <c r="C151" i="11" s="1"/>
  <c r="Q22" i="10"/>
  <c r="G134" i="10"/>
  <c r="M116" i="10"/>
  <c r="C152" i="11" s="1"/>
  <c r="G116" i="10"/>
  <c r="D37" i="5"/>
  <c r="E37" i="5" s="1"/>
  <c r="D40" i="5"/>
  <c r="E40" i="5" s="1"/>
  <c r="D41" i="5"/>
  <c r="E41" i="5" s="1"/>
  <c r="D43" i="5"/>
  <c r="E43" i="5" s="1"/>
  <c r="R116" i="10" l="1"/>
  <c r="R22" i="10"/>
  <c r="R134" i="10"/>
  <c r="R129" i="10"/>
  <c r="Q136" i="10"/>
  <c r="M136" i="10"/>
  <c r="G136" i="10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R136" i="10" l="1"/>
  <c r="E7" i="34" s="1"/>
  <c r="F7" i="34" s="1"/>
  <c r="G7" i="34" s="1"/>
  <c r="C19" i="11"/>
  <c r="C16" i="11"/>
  <c r="C17" i="11"/>
  <c r="D27" i="34" l="1"/>
  <c r="C18" i="11"/>
  <c r="C20" i="11"/>
  <c r="C108" i="28" l="1"/>
  <c r="C121" i="28"/>
  <c r="C149" i="28"/>
  <c r="C163" i="28"/>
  <c r="C52" i="28" l="1"/>
  <c r="C135" i="28"/>
  <c r="C80" i="28"/>
  <c r="D112" i="15"/>
  <c r="B31" i="26" l="1"/>
  <c r="B23" i="26"/>
  <c r="B122" i="28"/>
  <c r="D120" i="28"/>
  <c r="E120" i="28" s="1"/>
  <c r="D119" i="28"/>
  <c r="E119" i="28" s="1"/>
  <c r="D116" i="28"/>
  <c r="E116" i="28" s="1"/>
  <c r="B16" i="28"/>
  <c r="B87" i="23"/>
  <c r="B12" i="11"/>
  <c r="B200" i="7"/>
  <c r="B8" i="7"/>
  <c r="B26" i="5"/>
  <c r="B225" i="26" l="1"/>
  <c r="B226" i="26" s="1"/>
  <c r="D223" i="26"/>
  <c r="E223" i="26" s="1"/>
  <c r="D222" i="26"/>
  <c r="E222" i="26" s="1"/>
  <c r="D219" i="26"/>
  <c r="E219" i="26" s="1"/>
  <c r="D142" i="26"/>
  <c r="E142" i="26" s="1"/>
  <c r="D141" i="26"/>
  <c r="E141" i="26" s="1"/>
  <c r="D138" i="26"/>
  <c r="E138" i="26" s="1"/>
  <c r="B157" i="26"/>
  <c r="D155" i="26"/>
  <c r="E155" i="26" s="1"/>
  <c r="D154" i="26"/>
  <c r="E154" i="26" s="1"/>
  <c r="D151" i="26"/>
  <c r="E151" i="26" s="1"/>
  <c r="B144" i="26"/>
  <c r="B131" i="26"/>
  <c r="D129" i="26"/>
  <c r="E129" i="26" s="1"/>
  <c r="D128" i="26"/>
  <c r="E128" i="26" s="1"/>
  <c r="D125" i="26"/>
  <c r="E125" i="26" s="1"/>
  <c r="C97" i="11" l="1"/>
  <c r="C12" i="11" l="1"/>
  <c r="K139" i="14"/>
  <c r="K140" i="14"/>
  <c r="K138" i="14"/>
  <c r="H139" i="14"/>
  <c r="H140" i="14"/>
  <c r="H138" i="14"/>
  <c r="D139" i="14"/>
  <c r="C74" i="15" s="1"/>
  <c r="D140" i="14"/>
  <c r="D138" i="14"/>
  <c r="E141" i="14"/>
  <c r="C113" i="15" s="1"/>
  <c r="D113" i="15" s="1"/>
  <c r="F141" i="14"/>
  <c r="G141" i="14"/>
  <c r="C147" i="15" s="1"/>
  <c r="I141" i="14"/>
  <c r="J141" i="14"/>
  <c r="C141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8" i="14"/>
  <c r="E123" i="14"/>
  <c r="F123" i="14"/>
  <c r="G123" i="14"/>
  <c r="I123" i="14"/>
  <c r="J123" i="14"/>
  <c r="C123" i="14"/>
  <c r="L139" i="14" l="1"/>
  <c r="C163" i="15"/>
  <c r="L138" i="14"/>
  <c r="C128" i="15"/>
  <c r="L140" i="14"/>
  <c r="C162" i="15"/>
  <c r="C141" i="15"/>
  <c r="C129" i="15"/>
  <c r="D129" i="15" s="1"/>
  <c r="K141" i="14"/>
  <c r="C123" i="15"/>
  <c r="C106" i="15"/>
  <c r="C140" i="15"/>
  <c r="D141" i="14"/>
  <c r="D123" i="14"/>
  <c r="H141" i="14"/>
  <c r="C96" i="15" s="1"/>
  <c r="D128" i="15" l="1"/>
  <c r="C130" i="15"/>
  <c r="C102" i="26"/>
  <c r="C130" i="26"/>
  <c r="C143" i="26"/>
  <c r="D143" i="26" s="1"/>
  <c r="E143" i="26" s="1"/>
  <c r="C156" i="26"/>
  <c r="D156" i="26" s="1"/>
  <c r="E156" i="26" s="1"/>
  <c r="C169" i="26"/>
  <c r="C196" i="26"/>
  <c r="C210" i="26"/>
  <c r="C224" i="26"/>
  <c r="D224" i="26" s="1"/>
  <c r="E224" i="26" s="1"/>
  <c r="C86" i="26"/>
  <c r="C88" i="26" l="1"/>
  <c r="D130" i="26"/>
  <c r="C183" i="26" l="1"/>
  <c r="E130" i="26"/>
  <c r="C74" i="26"/>
  <c r="C98" i="26"/>
  <c r="D276" i="5" l="1"/>
  <c r="E276" i="5" s="1"/>
  <c r="D275" i="5"/>
  <c r="E275" i="5" s="1"/>
  <c r="D271" i="5"/>
  <c r="E271" i="5" s="1"/>
  <c r="B278" i="5"/>
  <c r="D158" i="5"/>
  <c r="E158" i="5" s="1"/>
  <c r="C157" i="5"/>
  <c r="D157" i="5" s="1"/>
  <c r="E157" i="5" s="1"/>
  <c r="D156" i="5"/>
  <c r="E156" i="5" s="1"/>
  <c r="D155" i="5"/>
  <c r="E155" i="5" s="1"/>
  <c r="D154" i="5"/>
  <c r="E154" i="5" s="1"/>
  <c r="C151" i="5"/>
  <c r="D151" i="5" s="1"/>
  <c r="E151" i="5" s="1"/>
  <c r="D150" i="5"/>
  <c r="E150" i="5" s="1"/>
  <c r="B159" i="5"/>
  <c r="C148" i="5"/>
  <c r="D148" i="5" s="1"/>
  <c r="D137" i="5"/>
  <c r="E137" i="5" s="1"/>
  <c r="C136" i="5"/>
  <c r="D136" i="5" s="1"/>
  <c r="E136" i="5" s="1"/>
  <c r="D135" i="5"/>
  <c r="E135" i="5" s="1"/>
  <c r="D134" i="5"/>
  <c r="E134" i="5" s="1"/>
  <c r="D133" i="5"/>
  <c r="E133" i="5" s="1"/>
  <c r="C130" i="5"/>
  <c r="D130" i="5" s="1"/>
  <c r="E130" i="5" s="1"/>
  <c r="D129" i="5"/>
  <c r="E129" i="5" s="1"/>
  <c r="C127" i="5"/>
  <c r="U4" i="8"/>
  <c r="U5" i="8"/>
  <c r="U6" i="8"/>
  <c r="U7" i="8"/>
  <c r="U8" i="8"/>
  <c r="U10" i="8"/>
  <c r="U11" i="8"/>
  <c r="U12" i="8"/>
  <c r="U13" i="8"/>
  <c r="U14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4" i="8"/>
  <c r="U105" i="8"/>
  <c r="U106" i="8"/>
  <c r="U107" i="8"/>
  <c r="U108" i="8"/>
  <c r="U109" i="8"/>
  <c r="U110" i="8"/>
  <c r="U111" i="8"/>
  <c r="U112" i="8"/>
  <c r="U113" i="8"/>
  <c r="U114" i="8"/>
  <c r="U115" i="8"/>
  <c r="U116" i="8"/>
  <c r="U119" i="8"/>
  <c r="U121" i="8"/>
  <c r="U122" i="8"/>
  <c r="S123" i="8"/>
  <c r="S125" i="8" s="1"/>
  <c r="T123" i="8"/>
  <c r="T125" i="8" s="1"/>
  <c r="D197" i="7"/>
  <c r="E197" i="7" s="1"/>
  <c r="D198" i="7"/>
  <c r="E198" i="7" s="1"/>
  <c r="D181" i="7"/>
  <c r="E181" i="7" s="1"/>
  <c r="D180" i="7"/>
  <c r="E180" i="7" s="1"/>
  <c r="D176" i="7"/>
  <c r="E176" i="7" s="1"/>
  <c r="B184" i="7"/>
  <c r="D174" i="7"/>
  <c r="U102" i="8" l="1"/>
  <c r="U117" i="8"/>
  <c r="U15" i="8"/>
  <c r="U123" i="8"/>
  <c r="D127" i="5"/>
  <c r="E127" i="5" s="1"/>
  <c r="E148" i="5"/>
  <c r="E174" i="7"/>
  <c r="U125" i="8" l="1"/>
  <c r="K126" i="14"/>
  <c r="K127" i="14"/>
  <c r="K128" i="14"/>
  <c r="K129" i="14"/>
  <c r="K130" i="14"/>
  <c r="K131" i="14"/>
  <c r="K132" i="14"/>
  <c r="K133" i="14"/>
  <c r="K134" i="14"/>
  <c r="K135" i="14"/>
  <c r="K125" i="14"/>
  <c r="H126" i="14"/>
  <c r="H127" i="14"/>
  <c r="H128" i="14"/>
  <c r="H129" i="14"/>
  <c r="H130" i="14"/>
  <c r="H131" i="14"/>
  <c r="H132" i="14"/>
  <c r="H133" i="14"/>
  <c r="H134" i="14"/>
  <c r="H135" i="14"/>
  <c r="H125" i="14"/>
  <c r="D126" i="14"/>
  <c r="D127" i="14"/>
  <c r="D128" i="14"/>
  <c r="D129" i="14"/>
  <c r="D130" i="14"/>
  <c r="D131" i="14"/>
  <c r="D132" i="14"/>
  <c r="D133" i="14"/>
  <c r="D134" i="14"/>
  <c r="D135" i="14"/>
  <c r="D125" i="14"/>
  <c r="I136" i="14"/>
  <c r="J136" i="14"/>
  <c r="C136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8" i="14"/>
  <c r="H6" i="14"/>
  <c r="H7" i="14"/>
  <c r="H8" i="14"/>
  <c r="H5" i="14"/>
  <c r="D6" i="14"/>
  <c r="D7" i="14"/>
  <c r="D8" i="14"/>
  <c r="D5" i="14"/>
  <c r="E143" i="14"/>
  <c r="F143" i="14"/>
  <c r="G143" i="14"/>
  <c r="D16" i="14" l="1"/>
  <c r="H16" i="14"/>
  <c r="L132" i="14"/>
  <c r="L131" i="14"/>
  <c r="J143" i="14"/>
  <c r="I143" i="14"/>
  <c r="L130" i="14"/>
  <c r="L129" i="14"/>
  <c r="L133" i="14"/>
  <c r="L125" i="14"/>
  <c r="C143" i="14"/>
  <c r="H123" i="14"/>
  <c r="K123" i="14"/>
  <c r="L122" i="14"/>
  <c r="L121" i="14"/>
  <c r="L127" i="14"/>
  <c r="H136" i="14"/>
  <c r="L126" i="14"/>
  <c r="L135" i="14"/>
  <c r="L134" i="14"/>
  <c r="L128" i="14"/>
  <c r="D136" i="14"/>
  <c r="K136" i="14"/>
  <c r="C89" i="15"/>
  <c r="D143" i="14" l="1"/>
  <c r="H143" i="14"/>
  <c r="C90" i="15"/>
  <c r="L141" i="14"/>
  <c r="D93" i="25"/>
  <c r="D94" i="25"/>
  <c r="D95" i="25"/>
  <c r="C63" i="9" l="1"/>
  <c r="B57" i="41" l="1"/>
  <c r="D55" i="41"/>
  <c r="E55" i="41" s="1"/>
  <c r="D54" i="41"/>
  <c r="E54" i="41" s="1"/>
  <c r="D50" i="41"/>
  <c r="E50" i="41" s="1"/>
  <c r="B41" i="41"/>
  <c r="D39" i="41"/>
  <c r="E39" i="41" s="1"/>
  <c r="D38" i="41"/>
  <c r="E38" i="41" s="1"/>
  <c r="D34" i="41"/>
  <c r="E34" i="41" s="1"/>
  <c r="E32" i="41"/>
  <c r="B25" i="41"/>
  <c r="D23" i="41"/>
  <c r="E23" i="41" s="1"/>
  <c r="D22" i="41"/>
  <c r="E22" i="41" s="1"/>
  <c r="D18" i="41"/>
  <c r="E18" i="41" s="1"/>
  <c r="B8" i="41"/>
  <c r="B9" i="41" s="1"/>
  <c r="C40" i="41"/>
  <c r="C56" i="41"/>
  <c r="C51" i="41"/>
  <c r="C49" i="41"/>
  <c r="C48" i="41"/>
  <c r="B106" i="42"/>
  <c r="D105" i="42"/>
  <c r="E105" i="42" s="1"/>
  <c r="E104" i="42"/>
  <c r="D104" i="42"/>
  <c r="B101" i="42"/>
  <c r="D100" i="42"/>
  <c r="E100" i="42" s="1"/>
  <c r="E91" i="42"/>
  <c r="D91" i="42"/>
  <c r="D74" i="42"/>
  <c r="E74" i="42" s="1"/>
  <c r="D73" i="42"/>
  <c r="E73" i="42" s="1"/>
  <c r="D69" i="42"/>
  <c r="E69" i="42" s="1"/>
  <c r="B76" i="42"/>
  <c r="D58" i="42"/>
  <c r="E58" i="42" s="1"/>
  <c r="D57" i="42"/>
  <c r="E57" i="42" s="1"/>
  <c r="D53" i="42"/>
  <c r="E53" i="42" s="1"/>
  <c r="D42" i="42"/>
  <c r="E42" i="42" s="1"/>
  <c r="E41" i="42"/>
  <c r="D41" i="42"/>
  <c r="D37" i="42"/>
  <c r="E37" i="42" s="1"/>
  <c r="E35" i="42"/>
  <c r="D26" i="42"/>
  <c r="E26" i="42" s="1"/>
  <c r="D25" i="42"/>
  <c r="E25" i="42" s="1"/>
  <c r="D21" i="42"/>
  <c r="E21" i="42" s="1"/>
  <c r="AM142" i="33"/>
  <c r="AM138" i="33"/>
  <c r="AM141" i="33" s="1"/>
  <c r="AM137" i="33"/>
  <c r="C106" i="42"/>
  <c r="D106" i="42" s="1"/>
  <c r="E106" i="42" s="1"/>
  <c r="D56" i="41"/>
  <c r="E56" i="41" s="1"/>
  <c r="C101" i="42"/>
  <c r="D101" i="42" s="1"/>
  <c r="E101" i="42" s="1"/>
  <c r="C85" i="42"/>
  <c r="C70" i="42"/>
  <c r="D70" i="42" s="1"/>
  <c r="E70" i="42" s="1"/>
  <c r="C54" i="42"/>
  <c r="D54" i="42" s="1"/>
  <c r="E54" i="42" s="1"/>
  <c r="C99" i="42"/>
  <c r="D99" i="42" s="1"/>
  <c r="E99" i="42" s="1"/>
  <c r="C83" i="42"/>
  <c r="C68" i="42"/>
  <c r="D68" i="42" s="1"/>
  <c r="E68" i="42" s="1"/>
  <c r="C98" i="42"/>
  <c r="C82" i="42"/>
  <c r="C67" i="42"/>
  <c r="B68" i="32"/>
  <c r="C67" i="32"/>
  <c r="D67" i="32" s="1"/>
  <c r="E67" i="32" s="1"/>
  <c r="D66" i="32"/>
  <c r="E66" i="32" s="1"/>
  <c r="D65" i="32"/>
  <c r="E65" i="32" s="1"/>
  <c r="C63" i="32"/>
  <c r="D63" i="32" s="1"/>
  <c r="E63" i="32" s="1"/>
  <c r="D62" i="32"/>
  <c r="E62" i="32" s="1"/>
  <c r="B54" i="32"/>
  <c r="D52" i="32"/>
  <c r="E52" i="32" s="1"/>
  <c r="D51" i="32"/>
  <c r="E51" i="32" s="1"/>
  <c r="C49" i="32"/>
  <c r="D49" i="32" s="1"/>
  <c r="E49" i="32" s="1"/>
  <c r="D48" i="32"/>
  <c r="E48" i="32" s="1"/>
  <c r="B40" i="32"/>
  <c r="D38" i="32"/>
  <c r="E38" i="32" s="1"/>
  <c r="D37" i="32"/>
  <c r="E37" i="32" s="1"/>
  <c r="D35" i="32"/>
  <c r="E35" i="32" s="1"/>
  <c r="D34" i="32"/>
  <c r="E34" i="32" s="1"/>
  <c r="B24" i="32"/>
  <c r="E22" i="32"/>
  <c r="D22" i="32"/>
  <c r="D21" i="32"/>
  <c r="E21" i="32" s="1"/>
  <c r="D19" i="32"/>
  <c r="E19" i="32" s="1"/>
  <c r="D18" i="32"/>
  <c r="E18" i="32" s="1"/>
  <c r="B7" i="32"/>
  <c r="B8" i="32" s="1"/>
  <c r="B9" i="32" s="1"/>
  <c r="C119" i="31"/>
  <c r="C120" i="31" s="1"/>
  <c r="F72" i="31"/>
  <c r="G72" i="31" s="1"/>
  <c r="F71" i="31"/>
  <c r="F67" i="31"/>
  <c r="B164" i="30"/>
  <c r="D162" i="30"/>
  <c r="E162" i="30" s="1"/>
  <c r="D161" i="30"/>
  <c r="E161" i="30" s="1"/>
  <c r="D158" i="30"/>
  <c r="E158" i="30" s="1"/>
  <c r="B150" i="30"/>
  <c r="D148" i="30"/>
  <c r="E148" i="30" s="1"/>
  <c r="D147" i="30"/>
  <c r="E147" i="30" s="1"/>
  <c r="C144" i="30"/>
  <c r="D144" i="30" s="1"/>
  <c r="E144" i="30" s="1"/>
  <c r="D134" i="30"/>
  <c r="E134" i="30" s="1"/>
  <c r="D133" i="30"/>
  <c r="E133" i="30" s="1"/>
  <c r="C130" i="30"/>
  <c r="D130" i="30" s="1"/>
  <c r="E130" i="30" s="1"/>
  <c r="B128" i="30"/>
  <c r="D120" i="30"/>
  <c r="E120" i="30" s="1"/>
  <c r="D119" i="30"/>
  <c r="E119" i="30" s="1"/>
  <c r="D116" i="30"/>
  <c r="E116" i="30" s="1"/>
  <c r="D106" i="30"/>
  <c r="E106" i="30" s="1"/>
  <c r="D105" i="30"/>
  <c r="E105" i="30" s="1"/>
  <c r="C103" i="30"/>
  <c r="D103" i="30" s="1"/>
  <c r="E103" i="30" s="1"/>
  <c r="D102" i="30"/>
  <c r="E102" i="30" s="1"/>
  <c r="B108" i="30"/>
  <c r="D92" i="30"/>
  <c r="E92" i="30" s="1"/>
  <c r="D91" i="30"/>
  <c r="E91" i="30" s="1"/>
  <c r="B94" i="30"/>
  <c r="B80" i="30"/>
  <c r="C79" i="30"/>
  <c r="D79" i="30" s="1"/>
  <c r="E79" i="30" s="1"/>
  <c r="D78" i="30"/>
  <c r="E78" i="30" s="1"/>
  <c r="D77" i="30"/>
  <c r="E77" i="30" s="1"/>
  <c r="D74" i="30"/>
  <c r="E74" i="30" s="1"/>
  <c r="D64" i="30"/>
  <c r="E64" i="30" s="1"/>
  <c r="E63" i="30"/>
  <c r="D63" i="30"/>
  <c r="D60" i="30"/>
  <c r="E60" i="30" s="1"/>
  <c r="D50" i="30"/>
  <c r="E50" i="30" s="1"/>
  <c r="D49" i="30"/>
  <c r="E49" i="30" s="1"/>
  <c r="D46" i="30"/>
  <c r="E46" i="30" s="1"/>
  <c r="D35" i="30"/>
  <c r="E35" i="30" s="1"/>
  <c r="D34" i="30"/>
  <c r="E34" i="30" s="1"/>
  <c r="E31" i="30"/>
  <c r="D31" i="30"/>
  <c r="D21" i="30"/>
  <c r="E21" i="30" s="1"/>
  <c r="D20" i="30"/>
  <c r="E20" i="30" s="1"/>
  <c r="B14" i="30"/>
  <c r="B9" i="30"/>
  <c r="C133" i="29"/>
  <c r="K131" i="29"/>
  <c r="C163" i="30" s="1"/>
  <c r="J131" i="29"/>
  <c r="C149" i="30" s="1"/>
  <c r="D149" i="30" s="1"/>
  <c r="E149" i="30" s="1"/>
  <c r="I131" i="29"/>
  <c r="C135" i="30" s="1"/>
  <c r="D135" i="30" s="1"/>
  <c r="E135" i="30" s="1"/>
  <c r="G131" i="29"/>
  <c r="C107" i="30" s="1"/>
  <c r="D107" i="30" s="1"/>
  <c r="E107" i="30" s="1"/>
  <c r="E131" i="29"/>
  <c r="D131" i="29"/>
  <c r="C65" i="30" s="1"/>
  <c r="L130" i="29"/>
  <c r="H130" i="29"/>
  <c r="F130" i="29"/>
  <c r="L129" i="29"/>
  <c r="H129" i="29"/>
  <c r="F129" i="29"/>
  <c r="L128" i="29"/>
  <c r="H128" i="29"/>
  <c r="F128" i="29"/>
  <c r="L127" i="29"/>
  <c r="H127" i="29"/>
  <c r="F127" i="29"/>
  <c r="L126" i="29"/>
  <c r="H126" i="29"/>
  <c r="F126" i="29"/>
  <c r="K124" i="29"/>
  <c r="J124" i="29"/>
  <c r="C145" i="30" s="1"/>
  <c r="D145" i="30" s="1"/>
  <c r="E145" i="30" s="1"/>
  <c r="I124" i="29"/>
  <c r="C131" i="30" s="1"/>
  <c r="D131" i="30" s="1"/>
  <c r="E131" i="30" s="1"/>
  <c r="G124" i="29"/>
  <c r="E124" i="29"/>
  <c r="D124" i="29"/>
  <c r="L123" i="29"/>
  <c r="H123" i="29"/>
  <c r="F123" i="29"/>
  <c r="L122" i="29"/>
  <c r="H122" i="29"/>
  <c r="F122" i="29"/>
  <c r="L121" i="29"/>
  <c r="H121" i="29"/>
  <c r="F121" i="29"/>
  <c r="L120" i="29"/>
  <c r="H120" i="29"/>
  <c r="F120" i="29"/>
  <c r="L119" i="29"/>
  <c r="H119" i="29"/>
  <c r="F119" i="29"/>
  <c r="L118" i="29"/>
  <c r="H118" i="29"/>
  <c r="F118" i="29"/>
  <c r="L117" i="29"/>
  <c r="H117" i="29"/>
  <c r="F117" i="29"/>
  <c r="L116" i="29"/>
  <c r="H116" i="29"/>
  <c r="F116" i="29"/>
  <c r="L115" i="29"/>
  <c r="H115" i="29"/>
  <c r="F115" i="29"/>
  <c r="L114" i="29"/>
  <c r="H114" i="29"/>
  <c r="F114" i="29"/>
  <c r="L113" i="29"/>
  <c r="H113" i="29"/>
  <c r="F113" i="29"/>
  <c r="K111" i="29"/>
  <c r="J111" i="29"/>
  <c r="C143" i="30" s="1"/>
  <c r="D143" i="30" s="1"/>
  <c r="E143" i="30" s="1"/>
  <c r="I111" i="29"/>
  <c r="G111" i="29"/>
  <c r="C101" i="30" s="1"/>
  <c r="D101" i="30" s="1"/>
  <c r="E101" i="30" s="1"/>
  <c r="E111" i="29"/>
  <c r="C73" i="30" s="1"/>
  <c r="D73" i="30" s="1"/>
  <c r="E73" i="30" s="1"/>
  <c r="D111" i="29"/>
  <c r="C59" i="30" s="1"/>
  <c r="L110" i="29"/>
  <c r="H110" i="29"/>
  <c r="F110" i="29"/>
  <c r="L109" i="29"/>
  <c r="H109" i="29"/>
  <c r="F109" i="29"/>
  <c r="L108" i="29"/>
  <c r="H108" i="29"/>
  <c r="F108" i="29"/>
  <c r="L107" i="29"/>
  <c r="H107" i="29"/>
  <c r="F107" i="29"/>
  <c r="L106" i="29"/>
  <c r="H106" i="29"/>
  <c r="F106" i="29"/>
  <c r="L105" i="29"/>
  <c r="H105" i="29"/>
  <c r="F105" i="29"/>
  <c r="L104" i="29"/>
  <c r="H104" i="29"/>
  <c r="F104" i="29"/>
  <c r="L103" i="29"/>
  <c r="H103" i="29"/>
  <c r="F103" i="29"/>
  <c r="L102" i="29"/>
  <c r="H102" i="29"/>
  <c r="F102" i="29"/>
  <c r="L101" i="29"/>
  <c r="H101" i="29"/>
  <c r="F101" i="29"/>
  <c r="L100" i="29"/>
  <c r="H100" i="29"/>
  <c r="F100" i="29"/>
  <c r="L99" i="29"/>
  <c r="H99" i="29"/>
  <c r="F99" i="29"/>
  <c r="L98" i="29"/>
  <c r="H98" i="29"/>
  <c r="F98" i="29"/>
  <c r="L97" i="29"/>
  <c r="H97" i="29"/>
  <c r="F97" i="29"/>
  <c r="L96" i="29"/>
  <c r="H96" i="29"/>
  <c r="F96" i="29"/>
  <c r="L95" i="29"/>
  <c r="H95" i="29"/>
  <c r="F95" i="29"/>
  <c r="L94" i="29"/>
  <c r="H94" i="29"/>
  <c r="F94" i="29"/>
  <c r="L93" i="29"/>
  <c r="H93" i="29"/>
  <c r="F93" i="29"/>
  <c r="L92" i="29"/>
  <c r="H92" i="29"/>
  <c r="F92" i="29"/>
  <c r="L91" i="29"/>
  <c r="H91" i="29"/>
  <c r="F91" i="29"/>
  <c r="L90" i="29"/>
  <c r="H90" i="29"/>
  <c r="F90" i="29"/>
  <c r="L89" i="29"/>
  <c r="H89" i="29"/>
  <c r="F89" i="29"/>
  <c r="L88" i="29"/>
  <c r="H88" i="29"/>
  <c r="F88" i="29"/>
  <c r="L87" i="29"/>
  <c r="H87" i="29"/>
  <c r="F87" i="29"/>
  <c r="L86" i="29"/>
  <c r="H86" i="29"/>
  <c r="F86" i="29"/>
  <c r="L85" i="29"/>
  <c r="H85" i="29"/>
  <c r="F85" i="29"/>
  <c r="L84" i="29"/>
  <c r="H84" i="29"/>
  <c r="F84" i="29"/>
  <c r="L83" i="29"/>
  <c r="H83" i="29"/>
  <c r="F83" i="29"/>
  <c r="L82" i="29"/>
  <c r="H82" i="29"/>
  <c r="F82" i="29"/>
  <c r="L81" i="29"/>
  <c r="H81" i="29"/>
  <c r="F81" i="29"/>
  <c r="L80" i="29"/>
  <c r="H80" i="29"/>
  <c r="F80" i="29"/>
  <c r="L79" i="29"/>
  <c r="H79" i="29"/>
  <c r="F79" i="29"/>
  <c r="L78" i="29"/>
  <c r="H78" i="29"/>
  <c r="F78" i="29"/>
  <c r="L77" i="29"/>
  <c r="H77" i="29"/>
  <c r="F77" i="29"/>
  <c r="L76" i="29"/>
  <c r="H76" i="29"/>
  <c r="F76" i="29"/>
  <c r="L75" i="29"/>
  <c r="H75" i="29"/>
  <c r="F75" i="29"/>
  <c r="L74" i="29"/>
  <c r="H74" i="29"/>
  <c r="F74" i="29"/>
  <c r="L73" i="29"/>
  <c r="H73" i="29"/>
  <c r="F73" i="29"/>
  <c r="L72" i="29"/>
  <c r="H72" i="29"/>
  <c r="F72" i="29"/>
  <c r="L71" i="29"/>
  <c r="H71" i="29"/>
  <c r="F71" i="29"/>
  <c r="L70" i="29"/>
  <c r="H70" i="29"/>
  <c r="F70" i="29"/>
  <c r="L69" i="29"/>
  <c r="H69" i="29"/>
  <c r="F69" i="29"/>
  <c r="L68" i="29"/>
  <c r="H68" i="29"/>
  <c r="F68" i="29"/>
  <c r="L67" i="29"/>
  <c r="H67" i="29"/>
  <c r="F67" i="29"/>
  <c r="L66" i="29"/>
  <c r="H66" i="29"/>
  <c r="F66" i="29"/>
  <c r="L65" i="29"/>
  <c r="H65" i="29"/>
  <c r="F65" i="29"/>
  <c r="L64" i="29"/>
  <c r="H64" i="29"/>
  <c r="F64" i="29"/>
  <c r="L63" i="29"/>
  <c r="H63" i="29"/>
  <c r="F63" i="29"/>
  <c r="L62" i="29"/>
  <c r="H62" i="29"/>
  <c r="F62" i="29"/>
  <c r="L61" i="29"/>
  <c r="H61" i="29"/>
  <c r="F61" i="29"/>
  <c r="L60" i="29"/>
  <c r="H60" i="29"/>
  <c r="F60" i="29"/>
  <c r="L59" i="29"/>
  <c r="H59" i="29"/>
  <c r="F59" i="29"/>
  <c r="L58" i="29"/>
  <c r="H58" i="29"/>
  <c r="F58" i="29"/>
  <c r="L57" i="29"/>
  <c r="H57" i="29"/>
  <c r="F57" i="29"/>
  <c r="L56" i="29"/>
  <c r="H56" i="29"/>
  <c r="F56" i="29"/>
  <c r="L55" i="29"/>
  <c r="H55" i="29"/>
  <c r="F55" i="29"/>
  <c r="L54" i="29"/>
  <c r="H54" i="29"/>
  <c r="F54" i="29"/>
  <c r="L53" i="29"/>
  <c r="H53" i="29"/>
  <c r="F53" i="29"/>
  <c r="L52" i="29"/>
  <c r="H52" i="29"/>
  <c r="F52" i="29"/>
  <c r="L51" i="29"/>
  <c r="H51" i="29"/>
  <c r="F51" i="29"/>
  <c r="L50" i="29"/>
  <c r="H50" i="29"/>
  <c r="F50" i="29"/>
  <c r="L49" i="29"/>
  <c r="H49" i="29"/>
  <c r="F49" i="29"/>
  <c r="L48" i="29"/>
  <c r="H48" i="29"/>
  <c r="F48" i="29"/>
  <c r="L47" i="29"/>
  <c r="H47" i="29"/>
  <c r="F47" i="29"/>
  <c r="L46" i="29"/>
  <c r="H46" i="29"/>
  <c r="F46" i="29"/>
  <c r="L45" i="29"/>
  <c r="H45" i="29"/>
  <c r="F45" i="29"/>
  <c r="L44" i="29"/>
  <c r="H44" i="29"/>
  <c r="F44" i="29"/>
  <c r="L43" i="29"/>
  <c r="H43" i="29"/>
  <c r="F43" i="29"/>
  <c r="L42" i="29"/>
  <c r="H42" i="29"/>
  <c r="F42" i="29"/>
  <c r="L41" i="29"/>
  <c r="H41" i="29"/>
  <c r="F41" i="29"/>
  <c r="L40" i="29"/>
  <c r="H40" i="29"/>
  <c r="F40" i="29"/>
  <c r="L39" i="29"/>
  <c r="H39" i="29"/>
  <c r="F39" i="29"/>
  <c r="L38" i="29"/>
  <c r="H38" i="29"/>
  <c r="F38" i="29"/>
  <c r="L37" i="29"/>
  <c r="H37" i="29"/>
  <c r="F37" i="29"/>
  <c r="L36" i="29"/>
  <c r="H36" i="29"/>
  <c r="F36" i="29"/>
  <c r="L35" i="29"/>
  <c r="H35" i="29"/>
  <c r="F35" i="29"/>
  <c r="L34" i="29"/>
  <c r="H34" i="29"/>
  <c r="F34" i="29"/>
  <c r="L33" i="29"/>
  <c r="H33" i="29"/>
  <c r="F33" i="29"/>
  <c r="L32" i="29"/>
  <c r="H32" i="29"/>
  <c r="F32" i="29"/>
  <c r="L31" i="29"/>
  <c r="H31" i="29"/>
  <c r="F31" i="29"/>
  <c r="L30" i="29"/>
  <c r="H30" i="29"/>
  <c r="F30" i="29"/>
  <c r="L29" i="29"/>
  <c r="H29" i="29"/>
  <c r="F29" i="29"/>
  <c r="L28" i="29"/>
  <c r="H28" i="29"/>
  <c r="F28" i="29"/>
  <c r="L27" i="29"/>
  <c r="H27" i="29"/>
  <c r="F27" i="29"/>
  <c r="L26" i="29"/>
  <c r="H26" i="29"/>
  <c r="F26" i="29"/>
  <c r="L25" i="29"/>
  <c r="H25" i="29"/>
  <c r="F25" i="29"/>
  <c r="L24" i="29"/>
  <c r="H24" i="29"/>
  <c r="F24" i="29"/>
  <c r="L23" i="29"/>
  <c r="H23" i="29"/>
  <c r="F23" i="29"/>
  <c r="L22" i="29"/>
  <c r="H22" i="29"/>
  <c r="F22" i="29"/>
  <c r="L21" i="29"/>
  <c r="H21" i="29"/>
  <c r="F21" i="29"/>
  <c r="L20" i="29"/>
  <c r="H20" i="29"/>
  <c r="F20" i="29"/>
  <c r="L19" i="29"/>
  <c r="H19" i="29"/>
  <c r="F19" i="29"/>
  <c r="L18" i="29"/>
  <c r="H18" i="29"/>
  <c r="F18" i="29"/>
  <c r="L17" i="29"/>
  <c r="H17" i="29"/>
  <c r="D88" i="30" s="1"/>
  <c r="E88" i="30" s="1"/>
  <c r="F17" i="29"/>
  <c r="K15" i="29"/>
  <c r="J15" i="29"/>
  <c r="C142" i="30" s="1"/>
  <c r="I15" i="29"/>
  <c r="C128" i="30" s="1"/>
  <c r="G15" i="29"/>
  <c r="C100" i="30" s="1"/>
  <c r="E15" i="29"/>
  <c r="C72" i="30" s="1"/>
  <c r="D15" i="29"/>
  <c r="L14" i="29"/>
  <c r="H14" i="29"/>
  <c r="F14" i="29"/>
  <c r="L13" i="29"/>
  <c r="H13" i="29"/>
  <c r="F13" i="29"/>
  <c r="L12" i="29"/>
  <c r="H12" i="29"/>
  <c r="F12" i="29"/>
  <c r="L11" i="29"/>
  <c r="H11" i="29"/>
  <c r="F11" i="29"/>
  <c r="L10" i="29"/>
  <c r="H10" i="29"/>
  <c r="F10" i="29"/>
  <c r="L9" i="29"/>
  <c r="H9" i="29"/>
  <c r="F9" i="29"/>
  <c r="L8" i="29"/>
  <c r="H8" i="29"/>
  <c r="F8" i="29"/>
  <c r="L7" i="29"/>
  <c r="H7" i="29"/>
  <c r="F7" i="29"/>
  <c r="L6" i="29"/>
  <c r="H6" i="29"/>
  <c r="F6" i="29"/>
  <c r="L5" i="29"/>
  <c r="H5" i="29"/>
  <c r="F5" i="29"/>
  <c r="L4" i="29"/>
  <c r="H4" i="29"/>
  <c r="F4" i="29"/>
  <c r="B164" i="28"/>
  <c r="D162" i="28"/>
  <c r="E162" i="28" s="1"/>
  <c r="D161" i="28"/>
  <c r="E161" i="28" s="1"/>
  <c r="C159" i="28"/>
  <c r="D159" i="28" s="1"/>
  <c r="E159" i="28" s="1"/>
  <c r="D158" i="28"/>
  <c r="E158" i="28" s="1"/>
  <c r="B150" i="28"/>
  <c r="D148" i="28"/>
  <c r="E148" i="28" s="1"/>
  <c r="D147" i="28"/>
  <c r="E147" i="28" s="1"/>
  <c r="D144" i="28"/>
  <c r="E144" i="28" s="1"/>
  <c r="B136" i="28"/>
  <c r="D134" i="28"/>
  <c r="E134" i="28" s="1"/>
  <c r="D133" i="28"/>
  <c r="E133" i="28" s="1"/>
  <c r="B109" i="28"/>
  <c r="D107" i="28"/>
  <c r="E107" i="28" s="1"/>
  <c r="D106" i="28"/>
  <c r="E106" i="28" s="1"/>
  <c r="D103" i="28"/>
  <c r="E103" i="28" s="1"/>
  <c r="B95" i="28"/>
  <c r="D93" i="28"/>
  <c r="E93" i="28" s="1"/>
  <c r="D92" i="28"/>
  <c r="E92" i="28" s="1"/>
  <c r="C89" i="28"/>
  <c r="D89" i="28" s="1"/>
  <c r="E89" i="28" s="1"/>
  <c r="B81" i="28"/>
  <c r="D79" i="28"/>
  <c r="E79" i="28" s="1"/>
  <c r="D78" i="28"/>
  <c r="E78" i="28" s="1"/>
  <c r="D65" i="28"/>
  <c r="E65" i="28" s="1"/>
  <c r="D64" i="28"/>
  <c r="E64" i="28" s="1"/>
  <c r="D61" i="28"/>
  <c r="E61" i="28" s="1"/>
  <c r="D51" i="28"/>
  <c r="E51" i="28" s="1"/>
  <c r="D50" i="28"/>
  <c r="E50" i="28" s="1"/>
  <c r="D47" i="28"/>
  <c r="E47" i="28" s="1"/>
  <c r="D36" i="28"/>
  <c r="E36" i="28" s="1"/>
  <c r="D35" i="28"/>
  <c r="E35" i="28" s="1"/>
  <c r="D32" i="28"/>
  <c r="E32" i="28" s="1"/>
  <c r="B23" i="28"/>
  <c r="B9" i="28"/>
  <c r="D149" i="28"/>
  <c r="E149" i="28" s="1"/>
  <c r="D121" i="28"/>
  <c r="E121" i="28" s="1"/>
  <c r="D66" i="28"/>
  <c r="E66" i="28" s="1"/>
  <c r="C90" i="28"/>
  <c r="D90" i="28" s="1"/>
  <c r="E90" i="28" s="1"/>
  <c r="D62" i="28"/>
  <c r="E62" i="28" s="1"/>
  <c r="C143" i="28"/>
  <c r="D143" i="28" s="1"/>
  <c r="E143" i="28" s="1"/>
  <c r="C115" i="28"/>
  <c r="D60" i="28"/>
  <c r="E60" i="28" s="1"/>
  <c r="C75" i="28"/>
  <c r="C142" i="28"/>
  <c r="C114" i="28"/>
  <c r="C101" i="28"/>
  <c r="C87" i="28"/>
  <c r="B211" i="26"/>
  <c r="B212" i="26" s="1"/>
  <c r="D210" i="26"/>
  <c r="E210" i="26" s="1"/>
  <c r="D209" i="26"/>
  <c r="E209" i="26" s="1"/>
  <c r="D208" i="26"/>
  <c r="E208" i="26" s="1"/>
  <c r="D205" i="26"/>
  <c r="E205" i="26" s="1"/>
  <c r="B197" i="26"/>
  <c r="D196" i="26"/>
  <c r="E196" i="26" s="1"/>
  <c r="D195" i="26"/>
  <c r="E195" i="26" s="1"/>
  <c r="D194" i="26"/>
  <c r="E194" i="26" s="1"/>
  <c r="D191" i="26"/>
  <c r="E191" i="26" s="1"/>
  <c r="B184" i="26"/>
  <c r="D183" i="26"/>
  <c r="E183" i="26" s="1"/>
  <c r="D182" i="26"/>
  <c r="E182" i="26" s="1"/>
  <c r="D181" i="26"/>
  <c r="E181" i="26" s="1"/>
  <c r="B170" i="26"/>
  <c r="D169" i="26"/>
  <c r="E169" i="26" s="1"/>
  <c r="D168" i="26"/>
  <c r="E168" i="26" s="1"/>
  <c r="D167" i="26"/>
  <c r="E167" i="26" s="1"/>
  <c r="D164" i="26"/>
  <c r="E164" i="26" s="1"/>
  <c r="B117" i="26"/>
  <c r="D115" i="26"/>
  <c r="E115" i="26" s="1"/>
  <c r="D114" i="26"/>
  <c r="E114" i="26" s="1"/>
  <c r="B103" i="26"/>
  <c r="D102" i="26"/>
  <c r="E102" i="26" s="1"/>
  <c r="D101" i="26"/>
  <c r="E101" i="26" s="1"/>
  <c r="D100" i="26"/>
  <c r="E100" i="26" s="1"/>
  <c r="D98" i="26"/>
  <c r="E98" i="26" s="1"/>
  <c r="D97" i="26"/>
  <c r="E97" i="26" s="1"/>
  <c r="B89" i="26"/>
  <c r="D88" i="26"/>
  <c r="E88" i="26" s="1"/>
  <c r="D87" i="26"/>
  <c r="E87" i="26" s="1"/>
  <c r="D86" i="26"/>
  <c r="E86" i="26" s="1"/>
  <c r="B75" i="26"/>
  <c r="D73" i="26"/>
  <c r="E73" i="26" s="1"/>
  <c r="D72" i="26"/>
  <c r="E72" i="26" s="1"/>
  <c r="D69" i="26"/>
  <c r="E69" i="26" s="1"/>
  <c r="B61" i="26"/>
  <c r="D59" i="26"/>
  <c r="E59" i="26" s="1"/>
  <c r="D58" i="26"/>
  <c r="E58" i="26" s="1"/>
  <c r="D55" i="26"/>
  <c r="E55" i="26" s="1"/>
  <c r="B46" i="26"/>
  <c r="D44" i="26"/>
  <c r="E44" i="26" s="1"/>
  <c r="D43" i="26"/>
  <c r="E43" i="26" s="1"/>
  <c r="D40" i="26"/>
  <c r="E40" i="26" s="1"/>
  <c r="B14" i="26"/>
  <c r="B8" i="26"/>
  <c r="AL136" i="25"/>
  <c r="AL132" i="25"/>
  <c r="AL135" i="25" s="1"/>
  <c r="AL137" i="25" s="1"/>
  <c r="AL131" i="25"/>
  <c r="C126" i="25"/>
  <c r="C51" i="24" s="1"/>
  <c r="D51" i="24" s="1"/>
  <c r="E51" i="24" s="1"/>
  <c r="D125" i="25"/>
  <c r="E125" i="25" s="1"/>
  <c r="D124" i="25"/>
  <c r="E124" i="25" s="1"/>
  <c r="D123" i="25"/>
  <c r="C121" i="25"/>
  <c r="C47" i="24" s="1"/>
  <c r="D47" i="24" s="1"/>
  <c r="E47" i="24" s="1"/>
  <c r="D120" i="25"/>
  <c r="E120" i="25" s="1"/>
  <c r="D119" i="25"/>
  <c r="E119" i="25" s="1"/>
  <c r="D118" i="25"/>
  <c r="E118" i="25" s="1"/>
  <c r="D117" i="25"/>
  <c r="E117" i="25" s="1"/>
  <c r="D116" i="25"/>
  <c r="E116" i="25" s="1"/>
  <c r="D115" i="25"/>
  <c r="E115" i="25" s="1"/>
  <c r="D114" i="25"/>
  <c r="E114" i="25" s="1"/>
  <c r="D113" i="25"/>
  <c r="E113" i="25" s="1"/>
  <c r="D112" i="25"/>
  <c r="E112" i="25" s="1"/>
  <c r="D111" i="25"/>
  <c r="E111" i="25" s="1"/>
  <c r="D110" i="25"/>
  <c r="C108" i="25"/>
  <c r="D107" i="25"/>
  <c r="E107" i="25" s="1"/>
  <c r="D106" i="25"/>
  <c r="E106" i="25" s="1"/>
  <c r="D105" i="25"/>
  <c r="E105" i="25" s="1"/>
  <c r="D104" i="25"/>
  <c r="E104" i="25" s="1"/>
  <c r="D103" i="25"/>
  <c r="E103" i="25" s="1"/>
  <c r="D102" i="25"/>
  <c r="E102" i="25" s="1"/>
  <c r="D101" i="25"/>
  <c r="E101" i="25" s="1"/>
  <c r="D100" i="25"/>
  <c r="E100" i="25" s="1"/>
  <c r="D99" i="25"/>
  <c r="E99" i="25" s="1"/>
  <c r="D98" i="25"/>
  <c r="E98" i="25" s="1"/>
  <c r="D97" i="25"/>
  <c r="E97" i="25" s="1"/>
  <c r="D96" i="25"/>
  <c r="E96" i="25" s="1"/>
  <c r="E95" i="25"/>
  <c r="E94" i="25"/>
  <c r="E93" i="25"/>
  <c r="D92" i="25"/>
  <c r="E92" i="25" s="1"/>
  <c r="D91" i="25"/>
  <c r="E91" i="25" s="1"/>
  <c r="D90" i="25"/>
  <c r="E90" i="25" s="1"/>
  <c r="D89" i="25"/>
  <c r="E89" i="25" s="1"/>
  <c r="D88" i="25"/>
  <c r="E88" i="25" s="1"/>
  <c r="D87" i="25"/>
  <c r="E87" i="25" s="1"/>
  <c r="D86" i="25"/>
  <c r="E86" i="25" s="1"/>
  <c r="D85" i="25"/>
  <c r="E85" i="25" s="1"/>
  <c r="D84" i="25"/>
  <c r="E84" i="25" s="1"/>
  <c r="D83" i="25"/>
  <c r="E83" i="25" s="1"/>
  <c r="D82" i="25"/>
  <c r="E82" i="25" s="1"/>
  <c r="D81" i="25"/>
  <c r="E81" i="25" s="1"/>
  <c r="D80" i="25"/>
  <c r="E80" i="25" s="1"/>
  <c r="D79" i="25"/>
  <c r="E79" i="25" s="1"/>
  <c r="D78" i="25"/>
  <c r="E78" i="25" s="1"/>
  <c r="D77" i="25"/>
  <c r="E77" i="25" s="1"/>
  <c r="D76" i="25"/>
  <c r="E76" i="25" s="1"/>
  <c r="D75" i="25"/>
  <c r="E75" i="25" s="1"/>
  <c r="D74" i="25"/>
  <c r="E74" i="25" s="1"/>
  <c r="D73" i="25"/>
  <c r="E73" i="25" s="1"/>
  <c r="D72" i="25"/>
  <c r="E72" i="25" s="1"/>
  <c r="D71" i="25"/>
  <c r="E71" i="25" s="1"/>
  <c r="D70" i="25"/>
  <c r="E70" i="25" s="1"/>
  <c r="D69" i="25"/>
  <c r="E69" i="25" s="1"/>
  <c r="D68" i="25"/>
  <c r="E68" i="25" s="1"/>
  <c r="D67" i="25"/>
  <c r="E67" i="25" s="1"/>
  <c r="D66" i="25"/>
  <c r="E66" i="25" s="1"/>
  <c r="D65" i="25"/>
  <c r="E65" i="25" s="1"/>
  <c r="D64" i="25"/>
  <c r="E64" i="25" s="1"/>
  <c r="D63" i="25"/>
  <c r="E63" i="25" s="1"/>
  <c r="D62" i="25"/>
  <c r="E62" i="25" s="1"/>
  <c r="D61" i="25"/>
  <c r="E61" i="25" s="1"/>
  <c r="D60" i="25"/>
  <c r="E60" i="25" s="1"/>
  <c r="D59" i="25"/>
  <c r="E59" i="25" s="1"/>
  <c r="D58" i="25"/>
  <c r="E58" i="25" s="1"/>
  <c r="D57" i="25"/>
  <c r="E57" i="25" s="1"/>
  <c r="D56" i="25"/>
  <c r="E56" i="25" s="1"/>
  <c r="D55" i="25"/>
  <c r="E55" i="25" s="1"/>
  <c r="D54" i="25"/>
  <c r="E54" i="25" s="1"/>
  <c r="D53" i="25"/>
  <c r="E53" i="25" s="1"/>
  <c r="D52" i="25"/>
  <c r="E52" i="25" s="1"/>
  <c r="D51" i="25"/>
  <c r="E51" i="25" s="1"/>
  <c r="D50" i="25"/>
  <c r="E50" i="25" s="1"/>
  <c r="D49" i="25"/>
  <c r="E49" i="25" s="1"/>
  <c r="D48" i="25"/>
  <c r="E48" i="25" s="1"/>
  <c r="D47" i="25"/>
  <c r="E47" i="25" s="1"/>
  <c r="D46" i="25"/>
  <c r="E46" i="25" s="1"/>
  <c r="D45" i="25"/>
  <c r="E45" i="25" s="1"/>
  <c r="D44" i="25"/>
  <c r="E44" i="25" s="1"/>
  <c r="D43" i="25"/>
  <c r="E43" i="25" s="1"/>
  <c r="D42" i="25"/>
  <c r="E42" i="25" s="1"/>
  <c r="D41" i="25"/>
  <c r="E41" i="25" s="1"/>
  <c r="D40" i="25"/>
  <c r="E40" i="25" s="1"/>
  <c r="D39" i="25"/>
  <c r="E39" i="25" s="1"/>
  <c r="D38" i="25"/>
  <c r="E38" i="25" s="1"/>
  <c r="D37" i="25"/>
  <c r="E37" i="25" s="1"/>
  <c r="D36" i="25"/>
  <c r="E36" i="25" s="1"/>
  <c r="D35" i="25"/>
  <c r="E35" i="25" s="1"/>
  <c r="D34" i="25"/>
  <c r="E34" i="25" s="1"/>
  <c r="D33" i="25"/>
  <c r="E33" i="25" s="1"/>
  <c r="D32" i="25"/>
  <c r="E32" i="25" s="1"/>
  <c r="D31" i="25"/>
  <c r="E31" i="25" s="1"/>
  <c r="D30" i="25"/>
  <c r="E30" i="25" s="1"/>
  <c r="D29" i="25"/>
  <c r="E29" i="25" s="1"/>
  <c r="D28" i="25"/>
  <c r="E28" i="25" s="1"/>
  <c r="D27" i="25"/>
  <c r="E27" i="25" s="1"/>
  <c r="D26" i="25"/>
  <c r="E26" i="25" s="1"/>
  <c r="D25" i="25"/>
  <c r="E25" i="25" s="1"/>
  <c r="D24" i="25"/>
  <c r="E24" i="25" s="1"/>
  <c r="D23" i="25"/>
  <c r="E23" i="25" s="1"/>
  <c r="D22" i="25"/>
  <c r="E22" i="25" s="1"/>
  <c r="D21" i="25"/>
  <c r="E21" i="25" s="1"/>
  <c r="D20" i="25"/>
  <c r="E20" i="25" s="1"/>
  <c r="D19" i="25"/>
  <c r="E19" i="25" s="1"/>
  <c r="C17" i="25"/>
  <c r="C44" i="24" s="1"/>
  <c r="D50" i="24"/>
  <c r="E50" i="24" s="1"/>
  <c r="D49" i="24"/>
  <c r="E49" i="24" s="1"/>
  <c r="D46" i="24"/>
  <c r="E46" i="24" s="1"/>
  <c r="D36" i="24"/>
  <c r="E36" i="24" s="1"/>
  <c r="D35" i="24"/>
  <c r="E35" i="24" s="1"/>
  <c r="D32" i="24"/>
  <c r="E32" i="24" s="1"/>
  <c r="D21" i="24"/>
  <c r="E21" i="24" s="1"/>
  <c r="D20" i="24"/>
  <c r="E20" i="24" s="1"/>
  <c r="D17" i="24"/>
  <c r="E17" i="24" s="1"/>
  <c r="B9" i="24"/>
  <c r="B171" i="23"/>
  <c r="D170" i="23"/>
  <c r="E170" i="23" s="1"/>
  <c r="D169" i="23"/>
  <c r="E169" i="23" s="1"/>
  <c r="D168" i="23"/>
  <c r="E168" i="23" s="1"/>
  <c r="C166" i="23"/>
  <c r="D166" i="23" s="1"/>
  <c r="E166" i="23" s="1"/>
  <c r="D165" i="23"/>
  <c r="E165" i="23" s="1"/>
  <c r="B157" i="23"/>
  <c r="D156" i="23"/>
  <c r="E156" i="23" s="1"/>
  <c r="D155" i="23"/>
  <c r="E155" i="23" s="1"/>
  <c r="D154" i="23"/>
  <c r="E154" i="23" s="1"/>
  <c r="D151" i="23"/>
  <c r="E151" i="23" s="1"/>
  <c r="D142" i="23"/>
  <c r="E142" i="23" s="1"/>
  <c r="E141" i="23"/>
  <c r="D141" i="23"/>
  <c r="D140" i="23"/>
  <c r="E140" i="23" s="1"/>
  <c r="C138" i="23"/>
  <c r="D138" i="23" s="1"/>
  <c r="E138" i="23" s="1"/>
  <c r="D137" i="23"/>
  <c r="E137" i="23" s="1"/>
  <c r="B143" i="23"/>
  <c r="D128" i="23"/>
  <c r="E128" i="23" s="1"/>
  <c r="D127" i="23"/>
  <c r="E127" i="23" s="1"/>
  <c r="D126" i="23"/>
  <c r="E126" i="23" s="1"/>
  <c r="D123" i="23"/>
  <c r="E123" i="23" s="1"/>
  <c r="D114" i="23"/>
  <c r="E114" i="23" s="1"/>
  <c r="D113" i="23"/>
  <c r="E113" i="23" s="1"/>
  <c r="D112" i="23"/>
  <c r="E112" i="23" s="1"/>
  <c r="C110" i="23"/>
  <c r="D110" i="23" s="1"/>
  <c r="E110" i="23" s="1"/>
  <c r="D109" i="23"/>
  <c r="E109" i="23" s="1"/>
  <c r="B115" i="23"/>
  <c r="D99" i="23"/>
  <c r="E99" i="23" s="1"/>
  <c r="E98" i="23"/>
  <c r="D98" i="23"/>
  <c r="D95" i="23"/>
  <c r="E95" i="23" s="1"/>
  <c r="D85" i="23"/>
  <c r="E85" i="23" s="1"/>
  <c r="D84" i="23"/>
  <c r="E84" i="23" s="1"/>
  <c r="D81" i="23"/>
  <c r="E81" i="23" s="1"/>
  <c r="D71" i="23"/>
  <c r="E71" i="23" s="1"/>
  <c r="D70" i="23"/>
  <c r="E70" i="23" s="1"/>
  <c r="D67" i="23"/>
  <c r="E67" i="23" s="1"/>
  <c r="D57" i="23"/>
  <c r="E57" i="23" s="1"/>
  <c r="D56" i="23"/>
  <c r="E56" i="23" s="1"/>
  <c r="D53" i="23"/>
  <c r="E53" i="23" s="1"/>
  <c r="D40" i="23"/>
  <c r="E40" i="23" s="1"/>
  <c r="E39" i="23"/>
  <c r="D39" i="23"/>
  <c r="D36" i="23"/>
  <c r="E36" i="23" s="1"/>
  <c r="B26" i="23"/>
  <c r="B20" i="23"/>
  <c r="B8" i="23"/>
  <c r="C131" i="22"/>
  <c r="C96" i="23"/>
  <c r="D96" i="23" s="1"/>
  <c r="E96" i="23" s="1"/>
  <c r="C68" i="23"/>
  <c r="D68" i="23" s="1"/>
  <c r="E68" i="23" s="1"/>
  <c r="C164" i="23"/>
  <c r="D164" i="23" s="1"/>
  <c r="E164" i="23" s="1"/>
  <c r="C108" i="23"/>
  <c r="D108" i="23" s="1"/>
  <c r="E108" i="23" s="1"/>
  <c r="C94" i="23"/>
  <c r="D94" i="23" s="1"/>
  <c r="E94" i="23" s="1"/>
  <c r="C66" i="23"/>
  <c r="D66" i="23" s="1"/>
  <c r="C163" i="23"/>
  <c r="C135" i="23"/>
  <c r="C107" i="23"/>
  <c r="C93" i="23"/>
  <c r="D93" i="23" s="1"/>
  <c r="C65" i="23"/>
  <c r="D65" i="23" s="1"/>
  <c r="E65" i="23" s="1"/>
  <c r="C220" i="26"/>
  <c r="D220" i="26" s="1"/>
  <c r="E220" i="26" s="1"/>
  <c r="C206" i="26"/>
  <c r="D206" i="26" s="1"/>
  <c r="E206" i="26" s="1"/>
  <c r="C192" i="26"/>
  <c r="D192" i="26" s="1"/>
  <c r="E192" i="26" s="1"/>
  <c r="C165" i="26"/>
  <c r="D165" i="26" s="1"/>
  <c r="E165" i="26" s="1"/>
  <c r="C152" i="26"/>
  <c r="D152" i="26" s="1"/>
  <c r="E152" i="26" s="1"/>
  <c r="C139" i="26"/>
  <c r="D139" i="26" s="1"/>
  <c r="E139" i="26" s="1"/>
  <c r="C126" i="26"/>
  <c r="D126" i="26" s="1"/>
  <c r="E126" i="26" s="1"/>
  <c r="C218" i="26"/>
  <c r="C190" i="26"/>
  <c r="D190" i="26" s="1"/>
  <c r="E190" i="26" s="1"/>
  <c r="C163" i="26"/>
  <c r="D163" i="26" s="1"/>
  <c r="E163" i="26" s="1"/>
  <c r="C150" i="26"/>
  <c r="C124" i="26"/>
  <c r="C96" i="26"/>
  <c r="D96" i="26" s="1"/>
  <c r="E96" i="26" s="1"/>
  <c r="C68" i="26"/>
  <c r="D68" i="26" s="1"/>
  <c r="E68" i="26" s="1"/>
  <c r="C217" i="26"/>
  <c r="D217" i="26" s="1"/>
  <c r="E217" i="26" s="1"/>
  <c r="C189" i="26"/>
  <c r="C162" i="26"/>
  <c r="C149" i="26"/>
  <c r="D149" i="26" s="1"/>
  <c r="E149" i="26" s="1"/>
  <c r="C136" i="26"/>
  <c r="D136" i="26" s="1"/>
  <c r="E136" i="26" s="1"/>
  <c r="C123" i="26"/>
  <c r="D123" i="26" s="1"/>
  <c r="E123" i="26" s="1"/>
  <c r="C95" i="26"/>
  <c r="C67" i="26"/>
  <c r="D67" i="26" s="1"/>
  <c r="E67" i="26" s="1"/>
  <c r="P6" i="16"/>
  <c r="Q6" i="16" s="1"/>
  <c r="P5" i="16"/>
  <c r="Q5" i="16" s="1"/>
  <c r="D196" i="15"/>
  <c r="E196" i="15" s="1"/>
  <c r="D195" i="15"/>
  <c r="E195" i="15" s="1"/>
  <c r="C192" i="15"/>
  <c r="D192" i="15" s="1"/>
  <c r="E192" i="15" s="1"/>
  <c r="B192" i="15"/>
  <c r="D191" i="15"/>
  <c r="E191" i="15" s="1"/>
  <c r="C189" i="15"/>
  <c r="D189" i="15" s="1"/>
  <c r="D179" i="15"/>
  <c r="E179" i="15" s="1"/>
  <c r="D178" i="15"/>
  <c r="E178" i="15" s="1"/>
  <c r="C176" i="15"/>
  <c r="D176" i="15" s="1"/>
  <c r="E176" i="15" s="1"/>
  <c r="B176" i="15"/>
  <c r="D175" i="15"/>
  <c r="E175" i="15" s="1"/>
  <c r="C174" i="15"/>
  <c r="D174" i="15" s="1"/>
  <c r="C173" i="15"/>
  <c r="D173" i="15" s="1"/>
  <c r="E173" i="15" s="1"/>
  <c r="D163" i="15"/>
  <c r="E163" i="15" s="1"/>
  <c r="D162" i="15"/>
  <c r="E162" i="15" s="1"/>
  <c r="B159" i="15"/>
  <c r="D158" i="15"/>
  <c r="E158" i="15" s="1"/>
  <c r="D147" i="15"/>
  <c r="E147" i="15" s="1"/>
  <c r="D146" i="15"/>
  <c r="E146" i="15" s="1"/>
  <c r="D145" i="15"/>
  <c r="E145" i="15" s="1"/>
  <c r="D142" i="15"/>
  <c r="E142" i="15" s="1"/>
  <c r="B142" i="15"/>
  <c r="D141" i="15"/>
  <c r="E141" i="15" s="1"/>
  <c r="D140" i="15"/>
  <c r="E140" i="15" s="1"/>
  <c r="C139" i="15"/>
  <c r="D139" i="15" s="1"/>
  <c r="E139" i="15" s="1"/>
  <c r="E129" i="15"/>
  <c r="E128" i="15"/>
  <c r="C125" i="15"/>
  <c r="D125" i="15" s="1"/>
  <c r="E125" i="15" s="1"/>
  <c r="B125" i="15"/>
  <c r="D124" i="15"/>
  <c r="E124" i="15" s="1"/>
  <c r="C122" i="15"/>
  <c r="B114" i="15"/>
  <c r="E112" i="15"/>
  <c r="D111" i="15"/>
  <c r="E111" i="15" s="1"/>
  <c r="C108" i="15"/>
  <c r="D108" i="15" s="1"/>
  <c r="E108" i="15" s="1"/>
  <c r="D107" i="15"/>
  <c r="E107" i="15" s="1"/>
  <c r="C105" i="15"/>
  <c r="D105" i="15" s="1"/>
  <c r="E105" i="15" s="1"/>
  <c r="D96" i="15"/>
  <c r="E96" i="15" s="1"/>
  <c r="D95" i="15"/>
  <c r="E95" i="15" s="1"/>
  <c r="D94" i="15"/>
  <c r="E94" i="15" s="1"/>
  <c r="D91" i="15"/>
  <c r="E91" i="15" s="1"/>
  <c r="D89" i="15"/>
  <c r="E89" i="15" s="1"/>
  <c r="B89" i="15"/>
  <c r="D75" i="15"/>
  <c r="E75" i="15" s="1"/>
  <c r="D74" i="15"/>
  <c r="E74" i="15" s="1"/>
  <c r="D70" i="15"/>
  <c r="E70" i="15" s="1"/>
  <c r="D58" i="15"/>
  <c r="E58" i="15" s="1"/>
  <c r="D57" i="15"/>
  <c r="E57" i="15" s="1"/>
  <c r="D54" i="15"/>
  <c r="E54" i="15" s="1"/>
  <c r="D52" i="15"/>
  <c r="E52" i="15" s="1"/>
  <c r="D41" i="15"/>
  <c r="E41" i="15" s="1"/>
  <c r="E39" i="15"/>
  <c r="D39" i="15"/>
  <c r="D38" i="15"/>
  <c r="E38" i="15" s="1"/>
  <c r="D34" i="15"/>
  <c r="E34" i="15" s="1"/>
  <c r="B9" i="15"/>
  <c r="C197" i="15"/>
  <c r="D197" i="15" s="1"/>
  <c r="E197" i="15" s="1"/>
  <c r="D130" i="15"/>
  <c r="E130" i="15" s="1"/>
  <c r="E113" i="15"/>
  <c r="C76" i="15"/>
  <c r="D76" i="15" s="1"/>
  <c r="E76" i="15" s="1"/>
  <c r="C59" i="15"/>
  <c r="D59" i="15" s="1"/>
  <c r="E59" i="15" s="1"/>
  <c r="C71" i="15"/>
  <c r="D71" i="15" s="1"/>
  <c r="E71" i="15" s="1"/>
  <c r="C159" i="15"/>
  <c r="D159" i="15" s="1"/>
  <c r="E159" i="15" s="1"/>
  <c r="C92" i="15"/>
  <c r="D92" i="15" s="1"/>
  <c r="E92" i="15" s="1"/>
  <c r="C190" i="15"/>
  <c r="D123" i="15"/>
  <c r="E123" i="15" s="1"/>
  <c r="D90" i="15"/>
  <c r="C69" i="15"/>
  <c r="D69" i="15" s="1"/>
  <c r="E69" i="15" s="1"/>
  <c r="L120" i="14"/>
  <c r="L119" i="14"/>
  <c r="L118" i="14"/>
  <c r="L117" i="14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C68" i="15"/>
  <c r="K8" i="14"/>
  <c r="K7" i="14"/>
  <c r="K6" i="14"/>
  <c r="L6" i="14" s="1"/>
  <c r="K5" i="14"/>
  <c r="I130" i="13"/>
  <c r="G130" i="13"/>
  <c r="C106" i="12" s="1"/>
  <c r="D106" i="12" s="1"/>
  <c r="E106" i="12" s="1"/>
  <c r="F130" i="13"/>
  <c r="C92" i="12" s="1"/>
  <c r="D92" i="12" s="1"/>
  <c r="E92" i="12" s="1"/>
  <c r="D130" i="13"/>
  <c r="C130" i="13"/>
  <c r="C64" i="12" s="1"/>
  <c r="D64" i="12" s="1"/>
  <c r="E64" i="12" s="1"/>
  <c r="J129" i="13"/>
  <c r="H129" i="13"/>
  <c r="E129" i="13"/>
  <c r="C62" i="12" s="1"/>
  <c r="D62" i="12" s="1"/>
  <c r="E62" i="12" s="1"/>
  <c r="J128" i="13"/>
  <c r="H128" i="13"/>
  <c r="E128" i="13"/>
  <c r="J127" i="13"/>
  <c r="C133" i="12" s="1"/>
  <c r="D133" i="12" s="1"/>
  <c r="E133" i="12" s="1"/>
  <c r="H127" i="13"/>
  <c r="C77" i="12" s="1"/>
  <c r="D77" i="12" s="1"/>
  <c r="E77" i="12" s="1"/>
  <c r="E127" i="13"/>
  <c r="J126" i="13"/>
  <c r="C132" i="12" s="1"/>
  <c r="D132" i="12" s="1"/>
  <c r="E132" i="12" s="1"/>
  <c r="H126" i="13"/>
  <c r="C76" i="12" s="1"/>
  <c r="E126" i="13"/>
  <c r="I124" i="13"/>
  <c r="C130" i="12" s="1"/>
  <c r="D130" i="12" s="1"/>
  <c r="E130" i="12" s="1"/>
  <c r="G124" i="13"/>
  <c r="C102" i="12" s="1"/>
  <c r="D102" i="12" s="1"/>
  <c r="E102" i="12" s="1"/>
  <c r="F124" i="13"/>
  <c r="C88" i="12" s="1"/>
  <c r="D88" i="12" s="1"/>
  <c r="E88" i="12" s="1"/>
  <c r="D124" i="13"/>
  <c r="C124" i="13"/>
  <c r="J123" i="13"/>
  <c r="H123" i="13"/>
  <c r="E123" i="13"/>
  <c r="J122" i="13"/>
  <c r="H122" i="13"/>
  <c r="E122" i="13"/>
  <c r="J121" i="13"/>
  <c r="H121" i="13"/>
  <c r="E121" i="13"/>
  <c r="J120" i="13"/>
  <c r="H120" i="13"/>
  <c r="E120" i="13"/>
  <c r="J119" i="13"/>
  <c r="H119" i="13"/>
  <c r="E119" i="13"/>
  <c r="J118" i="13"/>
  <c r="H118" i="13"/>
  <c r="E118" i="13"/>
  <c r="J117" i="13"/>
  <c r="H117" i="13"/>
  <c r="E117" i="13"/>
  <c r="J116" i="13"/>
  <c r="H116" i="13"/>
  <c r="E116" i="13"/>
  <c r="J115" i="13"/>
  <c r="H115" i="13"/>
  <c r="E115" i="13"/>
  <c r="J114" i="13"/>
  <c r="H114" i="13"/>
  <c r="E114" i="13"/>
  <c r="J113" i="13"/>
  <c r="H113" i="13"/>
  <c r="E113" i="13"/>
  <c r="I111" i="13"/>
  <c r="C128" i="12" s="1"/>
  <c r="D128" i="12" s="1"/>
  <c r="E128" i="12" s="1"/>
  <c r="G111" i="13"/>
  <c r="C100" i="12" s="1"/>
  <c r="D100" i="12" s="1"/>
  <c r="E100" i="12" s="1"/>
  <c r="F111" i="13"/>
  <c r="C86" i="12" s="1"/>
  <c r="D86" i="12" s="1"/>
  <c r="E86" i="12" s="1"/>
  <c r="D111" i="13"/>
  <c r="C111" i="13"/>
  <c r="J110" i="13"/>
  <c r="H110" i="13"/>
  <c r="E110" i="13"/>
  <c r="J109" i="13"/>
  <c r="H109" i="13"/>
  <c r="E109" i="13"/>
  <c r="J108" i="13"/>
  <c r="H108" i="13"/>
  <c r="E108" i="13"/>
  <c r="J107" i="13"/>
  <c r="H107" i="13"/>
  <c r="E107" i="13"/>
  <c r="J106" i="13"/>
  <c r="H106" i="13"/>
  <c r="E106" i="13"/>
  <c r="J105" i="13"/>
  <c r="H105" i="13"/>
  <c r="E105" i="13"/>
  <c r="J104" i="13"/>
  <c r="H104" i="13"/>
  <c r="E104" i="13"/>
  <c r="J103" i="13"/>
  <c r="H103" i="13"/>
  <c r="E103" i="13"/>
  <c r="J102" i="13"/>
  <c r="H102" i="13"/>
  <c r="E102" i="13"/>
  <c r="J101" i="13"/>
  <c r="H101" i="13"/>
  <c r="E101" i="13"/>
  <c r="J100" i="13"/>
  <c r="H100" i="13"/>
  <c r="E100" i="13"/>
  <c r="J99" i="13"/>
  <c r="H99" i="13"/>
  <c r="E99" i="13"/>
  <c r="J98" i="13"/>
  <c r="H98" i="13"/>
  <c r="E98" i="13"/>
  <c r="J97" i="13"/>
  <c r="H97" i="13"/>
  <c r="E97" i="13"/>
  <c r="J96" i="13"/>
  <c r="H96" i="13"/>
  <c r="E96" i="13"/>
  <c r="J95" i="13"/>
  <c r="H95" i="13"/>
  <c r="E95" i="13"/>
  <c r="J94" i="13"/>
  <c r="H94" i="13"/>
  <c r="E94" i="13"/>
  <c r="J93" i="13"/>
  <c r="H93" i="13"/>
  <c r="E93" i="13"/>
  <c r="J92" i="13"/>
  <c r="H92" i="13"/>
  <c r="E92" i="13"/>
  <c r="J91" i="13"/>
  <c r="H91" i="13"/>
  <c r="E91" i="13"/>
  <c r="J90" i="13"/>
  <c r="H90" i="13"/>
  <c r="E90" i="13"/>
  <c r="J89" i="13"/>
  <c r="H89" i="13"/>
  <c r="E89" i="13"/>
  <c r="J88" i="13"/>
  <c r="H88" i="13"/>
  <c r="E88" i="13"/>
  <c r="J87" i="13"/>
  <c r="H87" i="13"/>
  <c r="E87" i="13"/>
  <c r="J86" i="13"/>
  <c r="H86" i="13"/>
  <c r="E86" i="13"/>
  <c r="J85" i="13"/>
  <c r="H85" i="13"/>
  <c r="E85" i="13"/>
  <c r="J84" i="13"/>
  <c r="H84" i="13"/>
  <c r="E84" i="13"/>
  <c r="J83" i="13"/>
  <c r="H83" i="13"/>
  <c r="E83" i="13"/>
  <c r="J82" i="13"/>
  <c r="H82" i="13"/>
  <c r="E82" i="13"/>
  <c r="J81" i="13"/>
  <c r="H81" i="13"/>
  <c r="E81" i="13"/>
  <c r="J80" i="13"/>
  <c r="H80" i="13"/>
  <c r="E80" i="13"/>
  <c r="J79" i="13"/>
  <c r="H79" i="13"/>
  <c r="E79" i="13"/>
  <c r="J78" i="13"/>
  <c r="H78" i="13"/>
  <c r="E78" i="13"/>
  <c r="J77" i="13"/>
  <c r="H77" i="13"/>
  <c r="E77" i="13"/>
  <c r="J76" i="13"/>
  <c r="H76" i="13"/>
  <c r="E76" i="13"/>
  <c r="J75" i="13"/>
  <c r="H75" i="13"/>
  <c r="E75" i="13"/>
  <c r="J74" i="13"/>
  <c r="H74" i="13"/>
  <c r="E74" i="13"/>
  <c r="J73" i="13"/>
  <c r="H73" i="13"/>
  <c r="E73" i="13"/>
  <c r="J72" i="13"/>
  <c r="H72" i="13"/>
  <c r="E72" i="13"/>
  <c r="J71" i="13"/>
  <c r="H71" i="13"/>
  <c r="E71" i="13"/>
  <c r="J70" i="13"/>
  <c r="H70" i="13"/>
  <c r="E70" i="13"/>
  <c r="J69" i="13"/>
  <c r="H69" i="13"/>
  <c r="E69" i="13"/>
  <c r="J68" i="13"/>
  <c r="H68" i="13"/>
  <c r="E68" i="13"/>
  <c r="J67" i="13"/>
  <c r="H67" i="13"/>
  <c r="E67" i="13"/>
  <c r="J66" i="13"/>
  <c r="H66" i="13"/>
  <c r="E66" i="13"/>
  <c r="J65" i="13"/>
  <c r="H65" i="13"/>
  <c r="E65" i="13"/>
  <c r="J64" i="13"/>
  <c r="H64" i="13"/>
  <c r="E64" i="13"/>
  <c r="J63" i="13"/>
  <c r="H63" i="13"/>
  <c r="E63" i="13"/>
  <c r="J62" i="13"/>
  <c r="H62" i="13"/>
  <c r="E62" i="13"/>
  <c r="J61" i="13"/>
  <c r="H61" i="13"/>
  <c r="E61" i="13"/>
  <c r="J60" i="13"/>
  <c r="H60" i="13"/>
  <c r="E60" i="13"/>
  <c r="J59" i="13"/>
  <c r="H59" i="13"/>
  <c r="E59" i="13"/>
  <c r="J58" i="13"/>
  <c r="H58" i="13"/>
  <c r="E58" i="13"/>
  <c r="J57" i="13"/>
  <c r="H57" i="13"/>
  <c r="E57" i="13"/>
  <c r="J56" i="13"/>
  <c r="H56" i="13"/>
  <c r="E56" i="13"/>
  <c r="J55" i="13"/>
  <c r="H55" i="13"/>
  <c r="E55" i="13"/>
  <c r="J54" i="13"/>
  <c r="H54" i="13"/>
  <c r="E54" i="13"/>
  <c r="J53" i="13"/>
  <c r="H53" i="13"/>
  <c r="E53" i="13"/>
  <c r="J52" i="13"/>
  <c r="H52" i="13"/>
  <c r="E52" i="13"/>
  <c r="J51" i="13"/>
  <c r="H51" i="13"/>
  <c r="E51" i="13"/>
  <c r="J50" i="13"/>
  <c r="H50" i="13"/>
  <c r="E50" i="13"/>
  <c r="J49" i="13"/>
  <c r="H49" i="13"/>
  <c r="E49" i="13"/>
  <c r="J48" i="13"/>
  <c r="H48" i="13"/>
  <c r="E48" i="13"/>
  <c r="J47" i="13"/>
  <c r="H47" i="13"/>
  <c r="E47" i="13"/>
  <c r="J46" i="13"/>
  <c r="H46" i="13"/>
  <c r="E46" i="13"/>
  <c r="J45" i="13"/>
  <c r="H45" i="13"/>
  <c r="E45" i="13"/>
  <c r="J44" i="13"/>
  <c r="H44" i="13"/>
  <c r="E44" i="13"/>
  <c r="J43" i="13"/>
  <c r="H43" i="13"/>
  <c r="E43" i="13"/>
  <c r="J42" i="13"/>
  <c r="H42" i="13"/>
  <c r="E42" i="13"/>
  <c r="J41" i="13"/>
  <c r="H41" i="13"/>
  <c r="E41" i="13"/>
  <c r="J40" i="13"/>
  <c r="H40" i="13"/>
  <c r="E40" i="13"/>
  <c r="J39" i="13"/>
  <c r="H39" i="13"/>
  <c r="E39" i="13"/>
  <c r="J38" i="13"/>
  <c r="H38" i="13"/>
  <c r="E38" i="13"/>
  <c r="J37" i="13"/>
  <c r="H37" i="13"/>
  <c r="E37" i="13"/>
  <c r="J36" i="13"/>
  <c r="H36" i="13"/>
  <c r="E36" i="13"/>
  <c r="J35" i="13"/>
  <c r="H35" i="13"/>
  <c r="E35" i="13"/>
  <c r="J34" i="13"/>
  <c r="H34" i="13"/>
  <c r="E34" i="13"/>
  <c r="J33" i="13"/>
  <c r="H33" i="13"/>
  <c r="E33" i="13"/>
  <c r="J32" i="13"/>
  <c r="H32" i="13"/>
  <c r="E32" i="13"/>
  <c r="J31" i="13"/>
  <c r="H31" i="13"/>
  <c r="E31" i="13"/>
  <c r="J30" i="13"/>
  <c r="H30" i="13"/>
  <c r="E30" i="13"/>
  <c r="J29" i="13"/>
  <c r="H29" i="13"/>
  <c r="E29" i="13"/>
  <c r="J28" i="13"/>
  <c r="H28" i="13"/>
  <c r="E28" i="13"/>
  <c r="J27" i="13"/>
  <c r="H27" i="13"/>
  <c r="E27" i="13"/>
  <c r="J26" i="13"/>
  <c r="H26" i="13"/>
  <c r="E26" i="13"/>
  <c r="J25" i="13"/>
  <c r="H25" i="13"/>
  <c r="E25" i="13"/>
  <c r="J24" i="13"/>
  <c r="H24" i="13"/>
  <c r="E24" i="13"/>
  <c r="J23" i="13"/>
  <c r="H23" i="13"/>
  <c r="E23" i="13"/>
  <c r="J22" i="13"/>
  <c r="H22" i="13"/>
  <c r="E22" i="13"/>
  <c r="J21" i="13"/>
  <c r="H21" i="13"/>
  <c r="E21" i="13"/>
  <c r="J20" i="13"/>
  <c r="H20" i="13"/>
  <c r="E20" i="13"/>
  <c r="J19" i="13"/>
  <c r="H19" i="13"/>
  <c r="E19" i="13"/>
  <c r="J18" i="13"/>
  <c r="H18" i="13"/>
  <c r="E18" i="13"/>
  <c r="J17" i="13"/>
  <c r="H17" i="13"/>
  <c r="E17" i="13"/>
  <c r="J16" i="13"/>
  <c r="H16" i="13"/>
  <c r="E16" i="13"/>
  <c r="J15" i="13"/>
  <c r="H15" i="13"/>
  <c r="E15" i="13"/>
  <c r="I13" i="13"/>
  <c r="C127" i="12" s="1"/>
  <c r="G13" i="13"/>
  <c r="C99" i="12" s="1"/>
  <c r="D99" i="12" s="1"/>
  <c r="E99" i="12" s="1"/>
  <c r="F13" i="13"/>
  <c r="C85" i="12" s="1"/>
  <c r="D85" i="12" s="1"/>
  <c r="D13" i="13"/>
  <c r="C13" i="13"/>
  <c r="C57" i="12" s="1"/>
  <c r="J12" i="13"/>
  <c r="H12" i="13"/>
  <c r="E12" i="13"/>
  <c r="J11" i="13"/>
  <c r="H11" i="13"/>
  <c r="E11" i="13"/>
  <c r="J10" i="13"/>
  <c r="H10" i="13"/>
  <c r="E10" i="13"/>
  <c r="J9" i="13"/>
  <c r="H9" i="13"/>
  <c r="E9" i="13"/>
  <c r="J8" i="13"/>
  <c r="H8" i="13"/>
  <c r="E8" i="13"/>
  <c r="J7" i="13"/>
  <c r="H7" i="13"/>
  <c r="E7" i="13"/>
  <c r="J6" i="13"/>
  <c r="H6" i="13"/>
  <c r="E6" i="13"/>
  <c r="J5" i="13"/>
  <c r="H5" i="13"/>
  <c r="E5" i="13"/>
  <c r="J4" i="13"/>
  <c r="H4" i="13"/>
  <c r="E4" i="13"/>
  <c r="D129" i="12"/>
  <c r="E129" i="12" s="1"/>
  <c r="D119" i="12"/>
  <c r="E119" i="12" s="1"/>
  <c r="D118" i="12"/>
  <c r="E118" i="12" s="1"/>
  <c r="D115" i="12"/>
  <c r="E115" i="12" s="1"/>
  <c r="E105" i="12"/>
  <c r="D105" i="12"/>
  <c r="D104" i="12"/>
  <c r="E104" i="12" s="1"/>
  <c r="D101" i="12"/>
  <c r="E101" i="12" s="1"/>
  <c r="B92" i="12"/>
  <c r="D91" i="12"/>
  <c r="E91" i="12" s="1"/>
  <c r="D90" i="12"/>
  <c r="E90" i="12" s="1"/>
  <c r="B88" i="12"/>
  <c r="D87" i="12"/>
  <c r="E87" i="12" s="1"/>
  <c r="D76" i="12"/>
  <c r="E76" i="12" s="1"/>
  <c r="D73" i="12"/>
  <c r="E73" i="12" s="1"/>
  <c r="D63" i="12"/>
  <c r="E63" i="12" s="1"/>
  <c r="D60" i="12"/>
  <c r="E60" i="12" s="1"/>
  <c r="D59" i="12"/>
  <c r="E59" i="12" s="1"/>
  <c r="D49" i="12"/>
  <c r="E49" i="12" s="1"/>
  <c r="D48" i="12"/>
  <c r="E48" i="12" s="1"/>
  <c r="D45" i="12"/>
  <c r="E45" i="12" s="1"/>
  <c r="B36" i="12"/>
  <c r="D34" i="12"/>
  <c r="E34" i="12" s="1"/>
  <c r="D33" i="12"/>
  <c r="E33" i="12" s="1"/>
  <c r="D30" i="12"/>
  <c r="E30" i="12" s="1"/>
  <c r="B21" i="12"/>
  <c r="B8" i="12"/>
  <c r="D444" i="11"/>
  <c r="E444" i="11" s="1"/>
  <c r="D443" i="11"/>
  <c r="E443" i="11" s="1"/>
  <c r="D442" i="11"/>
  <c r="E442" i="11" s="1"/>
  <c r="D439" i="11"/>
  <c r="E439" i="11" s="1"/>
  <c r="D438" i="11"/>
  <c r="E438" i="11" s="1"/>
  <c r="B445" i="11"/>
  <c r="C436" i="11"/>
  <c r="D436" i="11" s="1"/>
  <c r="E436" i="11" s="1"/>
  <c r="B426" i="11"/>
  <c r="D425" i="11"/>
  <c r="E425" i="11" s="1"/>
  <c r="D424" i="11"/>
  <c r="E424" i="11" s="1"/>
  <c r="D423" i="11"/>
  <c r="E423" i="11" s="1"/>
  <c r="D420" i="11"/>
  <c r="E420" i="11" s="1"/>
  <c r="D419" i="11"/>
  <c r="E419" i="11" s="1"/>
  <c r="D418" i="11"/>
  <c r="E418" i="11" s="1"/>
  <c r="C417" i="11"/>
  <c r="D417" i="11" s="1"/>
  <c r="E417" i="11" s="1"/>
  <c r="C416" i="11"/>
  <c r="D405" i="11"/>
  <c r="E405" i="11" s="1"/>
  <c r="D404" i="11"/>
  <c r="E404" i="11" s="1"/>
  <c r="D403" i="11"/>
  <c r="E403" i="11" s="1"/>
  <c r="E400" i="11"/>
  <c r="D400" i="11"/>
  <c r="D399" i="11"/>
  <c r="E399" i="11" s="1"/>
  <c r="B406" i="11"/>
  <c r="C397" i="11"/>
  <c r="D397" i="11" s="1"/>
  <c r="D386" i="11"/>
  <c r="E386" i="11" s="1"/>
  <c r="D385" i="11"/>
  <c r="E385" i="11" s="1"/>
  <c r="D384" i="11"/>
  <c r="E384" i="11" s="1"/>
  <c r="E383" i="11"/>
  <c r="D383" i="11"/>
  <c r="D380" i="11"/>
  <c r="E380" i="11" s="1"/>
  <c r="D379" i="11"/>
  <c r="E379" i="11" s="1"/>
  <c r="B387" i="11"/>
  <c r="C377" i="11"/>
  <c r="D365" i="11"/>
  <c r="E365" i="11" s="1"/>
  <c r="D364" i="11"/>
  <c r="E364" i="11" s="1"/>
  <c r="D363" i="11"/>
  <c r="E363" i="11" s="1"/>
  <c r="D360" i="11"/>
  <c r="E360" i="11" s="1"/>
  <c r="D359" i="11"/>
  <c r="E359" i="11" s="1"/>
  <c r="C357" i="11"/>
  <c r="D357" i="11" s="1"/>
  <c r="D346" i="11"/>
  <c r="E346" i="11" s="1"/>
  <c r="B346" i="11"/>
  <c r="D345" i="11"/>
  <c r="E345" i="11" s="1"/>
  <c r="D344" i="11"/>
  <c r="E344" i="11" s="1"/>
  <c r="D341" i="11"/>
  <c r="E341" i="11" s="1"/>
  <c r="B341" i="11"/>
  <c r="D340" i="11"/>
  <c r="E340" i="11" s="1"/>
  <c r="D328" i="11"/>
  <c r="E328" i="11" s="1"/>
  <c r="D327" i="11"/>
  <c r="E327" i="11" s="1"/>
  <c r="D326" i="11"/>
  <c r="E326" i="11" s="1"/>
  <c r="D323" i="11"/>
  <c r="E323" i="11" s="1"/>
  <c r="E322" i="11"/>
  <c r="D322" i="11"/>
  <c r="B329" i="11"/>
  <c r="C320" i="11"/>
  <c r="D320" i="11" s="1"/>
  <c r="E320" i="11" s="1"/>
  <c r="B311" i="11"/>
  <c r="D310" i="11"/>
  <c r="E310" i="11" s="1"/>
  <c r="D309" i="11"/>
  <c r="E309" i="11" s="1"/>
  <c r="D308" i="11"/>
  <c r="E308" i="11" s="1"/>
  <c r="D305" i="11"/>
  <c r="E305" i="11" s="1"/>
  <c r="D304" i="11"/>
  <c r="E304" i="11" s="1"/>
  <c r="D303" i="11"/>
  <c r="E303" i="11" s="1"/>
  <c r="C302" i="11"/>
  <c r="D291" i="11"/>
  <c r="E291" i="11" s="1"/>
  <c r="D290" i="11"/>
  <c r="E290" i="11" s="1"/>
  <c r="D289" i="11"/>
  <c r="E289" i="11" s="1"/>
  <c r="D286" i="11"/>
  <c r="E286" i="11" s="1"/>
  <c r="D285" i="11"/>
  <c r="E285" i="11" s="1"/>
  <c r="D284" i="11"/>
  <c r="E284" i="11" s="1"/>
  <c r="B292" i="11"/>
  <c r="C282" i="11"/>
  <c r="D273" i="11"/>
  <c r="E273" i="11" s="1"/>
  <c r="B273" i="11"/>
  <c r="D272" i="11"/>
  <c r="E272" i="11" s="1"/>
  <c r="D271" i="11"/>
  <c r="E271" i="11" s="1"/>
  <c r="D268" i="11"/>
  <c r="E268" i="11" s="1"/>
  <c r="B268" i="11"/>
  <c r="D267" i="11"/>
  <c r="E267" i="11" s="1"/>
  <c r="D254" i="11"/>
  <c r="E254" i="11" s="1"/>
  <c r="D253" i="11"/>
  <c r="E253" i="11" s="1"/>
  <c r="D252" i="11"/>
  <c r="E252" i="11" s="1"/>
  <c r="D249" i="11"/>
  <c r="E249" i="11" s="1"/>
  <c r="D248" i="11"/>
  <c r="E248" i="11" s="1"/>
  <c r="B255" i="11"/>
  <c r="C246" i="11"/>
  <c r="D235" i="11"/>
  <c r="E235" i="11" s="1"/>
  <c r="D234" i="11"/>
  <c r="E234" i="11" s="1"/>
  <c r="D233" i="11"/>
  <c r="E233" i="11" s="1"/>
  <c r="D230" i="11"/>
  <c r="E230" i="11" s="1"/>
  <c r="D229" i="11"/>
  <c r="E229" i="11" s="1"/>
  <c r="D228" i="11"/>
  <c r="E228" i="11" s="1"/>
  <c r="B236" i="11"/>
  <c r="C226" i="11"/>
  <c r="D226" i="11" s="1"/>
  <c r="D215" i="11"/>
  <c r="E215" i="11" s="1"/>
  <c r="D214" i="11"/>
  <c r="E214" i="11" s="1"/>
  <c r="E213" i="11"/>
  <c r="D213" i="11"/>
  <c r="D210" i="11"/>
  <c r="E210" i="11" s="1"/>
  <c r="D209" i="11"/>
  <c r="E209" i="11" s="1"/>
  <c r="B216" i="11"/>
  <c r="D207" i="11"/>
  <c r="D195" i="11"/>
  <c r="E195" i="11" s="1"/>
  <c r="D194" i="11"/>
  <c r="E194" i="11" s="1"/>
  <c r="D193" i="11"/>
  <c r="E193" i="11" s="1"/>
  <c r="C190" i="11"/>
  <c r="D190" i="11" s="1"/>
  <c r="E190" i="11" s="1"/>
  <c r="C189" i="11"/>
  <c r="D189" i="11" s="1"/>
  <c r="E189" i="11" s="1"/>
  <c r="B196" i="11"/>
  <c r="C187" i="11"/>
  <c r="D187" i="11" s="1"/>
  <c r="E187" i="11" s="1"/>
  <c r="D177" i="11"/>
  <c r="E177" i="11" s="1"/>
  <c r="D176" i="11"/>
  <c r="E176" i="11" s="1"/>
  <c r="E175" i="11"/>
  <c r="D175" i="11"/>
  <c r="D171" i="11"/>
  <c r="E171" i="11" s="1"/>
  <c r="B178" i="11"/>
  <c r="C169" i="11"/>
  <c r="D159" i="11"/>
  <c r="E159" i="11" s="1"/>
  <c r="D158" i="11"/>
  <c r="E158" i="11" s="1"/>
  <c r="B158" i="11"/>
  <c r="D157" i="11"/>
  <c r="E157" i="11" s="1"/>
  <c r="D156" i="11"/>
  <c r="E156" i="11" s="1"/>
  <c r="B154" i="11"/>
  <c r="D140" i="11"/>
  <c r="E140" i="11" s="1"/>
  <c r="D139" i="11"/>
  <c r="E139" i="11" s="1"/>
  <c r="C136" i="11"/>
  <c r="D136" i="11" s="1"/>
  <c r="E136" i="11" s="1"/>
  <c r="C135" i="11"/>
  <c r="D135" i="11" s="1"/>
  <c r="E135" i="11" s="1"/>
  <c r="B141" i="11"/>
  <c r="C133" i="11"/>
  <c r="D133" i="11" s="1"/>
  <c r="D123" i="11"/>
  <c r="E123" i="11" s="1"/>
  <c r="D122" i="11"/>
  <c r="E122" i="11" s="1"/>
  <c r="D121" i="11"/>
  <c r="E121" i="11" s="1"/>
  <c r="C118" i="11"/>
  <c r="D118" i="11" s="1"/>
  <c r="E118" i="11" s="1"/>
  <c r="D117" i="11"/>
  <c r="E117" i="11" s="1"/>
  <c r="D105" i="11"/>
  <c r="E105" i="11" s="1"/>
  <c r="D103" i="11"/>
  <c r="E103" i="11" s="1"/>
  <c r="D102" i="11"/>
  <c r="E102" i="11" s="1"/>
  <c r="D98" i="11"/>
  <c r="E98" i="11" s="1"/>
  <c r="D84" i="11"/>
  <c r="E84" i="11" s="1"/>
  <c r="D83" i="11"/>
  <c r="E83" i="11" s="1"/>
  <c r="D80" i="11"/>
  <c r="E80" i="11" s="1"/>
  <c r="D78" i="11"/>
  <c r="E78" i="11" s="1"/>
  <c r="D64" i="11"/>
  <c r="E64" i="11" s="1"/>
  <c r="D63" i="11"/>
  <c r="E63" i="11" s="1"/>
  <c r="D60" i="11"/>
  <c r="E60" i="11" s="1"/>
  <c r="D58" i="11"/>
  <c r="E58" i="11" s="1"/>
  <c r="B45" i="11"/>
  <c r="D43" i="11"/>
  <c r="E43" i="11" s="1"/>
  <c r="D41" i="11"/>
  <c r="E41" i="11" s="1"/>
  <c r="D29" i="11"/>
  <c r="E29" i="11" s="1"/>
  <c r="C172" i="11"/>
  <c r="D172" i="11" s="1"/>
  <c r="E172" i="11" s="1"/>
  <c r="C99" i="11"/>
  <c r="D99" i="11" s="1"/>
  <c r="E99" i="11" s="1"/>
  <c r="C153" i="11"/>
  <c r="D153" i="11" s="1"/>
  <c r="E153" i="11" s="1"/>
  <c r="C437" i="11"/>
  <c r="D437" i="11" s="1"/>
  <c r="E437" i="11" s="1"/>
  <c r="C398" i="11"/>
  <c r="D398" i="11" s="1"/>
  <c r="E398" i="11" s="1"/>
  <c r="C378" i="11"/>
  <c r="D378" i="11" s="1"/>
  <c r="E378" i="11" s="1"/>
  <c r="C358" i="11"/>
  <c r="D358" i="11" s="1"/>
  <c r="E358" i="11" s="1"/>
  <c r="C321" i="11"/>
  <c r="D321" i="11" s="1"/>
  <c r="E321" i="11" s="1"/>
  <c r="C283" i="11"/>
  <c r="D283" i="11" s="1"/>
  <c r="E283" i="11" s="1"/>
  <c r="C227" i="11"/>
  <c r="D227" i="11" s="1"/>
  <c r="E227" i="11" s="1"/>
  <c r="C188" i="11"/>
  <c r="D188" i="11" s="1"/>
  <c r="E188" i="11" s="1"/>
  <c r="C170" i="11"/>
  <c r="D170" i="11" s="1"/>
  <c r="E170" i="11" s="1"/>
  <c r="C134" i="11"/>
  <c r="D134" i="11" s="1"/>
  <c r="E134" i="11" s="1"/>
  <c r="C116" i="11"/>
  <c r="D116" i="11" s="1"/>
  <c r="E116" i="11" s="1"/>
  <c r="D97" i="11"/>
  <c r="E97" i="11" s="1"/>
  <c r="C265" i="11"/>
  <c r="D265" i="11" s="1"/>
  <c r="E265" i="11" s="1"/>
  <c r="C96" i="11"/>
  <c r="D96" i="11" s="1"/>
  <c r="B227" i="9"/>
  <c r="D225" i="9"/>
  <c r="E225" i="9" s="1"/>
  <c r="D224" i="9"/>
  <c r="E224" i="9" s="1"/>
  <c r="D221" i="9"/>
  <c r="E221" i="9" s="1"/>
  <c r="B214" i="9"/>
  <c r="D212" i="9"/>
  <c r="E212" i="9" s="1"/>
  <c r="D211" i="9"/>
  <c r="E211" i="9" s="1"/>
  <c r="D208" i="9"/>
  <c r="E208" i="9" s="1"/>
  <c r="D198" i="9"/>
  <c r="E198" i="9" s="1"/>
  <c r="D197" i="9"/>
  <c r="E197" i="9" s="1"/>
  <c r="D194" i="9"/>
  <c r="E194" i="9" s="1"/>
  <c r="B200" i="9"/>
  <c r="D185" i="9"/>
  <c r="E185" i="9" s="1"/>
  <c r="D184" i="9"/>
  <c r="E184" i="9" s="1"/>
  <c r="B182" i="9"/>
  <c r="D181" i="9"/>
  <c r="E181" i="9" s="1"/>
  <c r="D172" i="9"/>
  <c r="E172" i="9" s="1"/>
  <c r="D171" i="9"/>
  <c r="E171" i="9" s="1"/>
  <c r="B169" i="9"/>
  <c r="D168" i="9"/>
  <c r="E168" i="9" s="1"/>
  <c r="D159" i="9"/>
  <c r="E159" i="9" s="1"/>
  <c r="D158" i="9"/>
  <c r="E158" i="9" s="1"/>
  <c r="D155" i="9"/>
  <c r="E155" i="9" s="1"/>
  <c r="D146" i="9"/>
  <c r="E146" i="9" s="1"/>
  <c r="D142" i="9"/>
  <c r="E142" i="9" s="1"/>
  <c r="D133" i="9"/>
  <c r="E133" i="9" s="1"/>
  <c r="D132" i="9"/>
  <c r="E132" i="9" s="1"/>
  <c r="B130" i="9"/>
  <c r="D129" i="9"/>
  <c r="E129" i="9" s="1"/>
  <c r="D120" i="9"/>
  <c r="E120" i="9" s="1"/>
  <c r="D119" i="9"/>
  <c r="E119" i="9" s="1"/>
  <c r="B117" i="9"/>
  <c r="D116" i="9"/>
  <c r="E116" i="9" s="1"/>
  <c r="B109" i="9"/>
  <c r="D107" i="9"/>
  <c r="E107" i="9" s="1"/>
  <c r="D106" i="9"/>
  <c r="E106" i="9" s="1"/>
  <c r="D103" i="9"/>
  <c r="E103" i="9" s="1"/>
  <c r="D93" i="9"/>
  <c r="E93" i="9" s="1"/>
  <c r="D90" i="9"/>
  <c r="E90" i="9" s="1"/>
  <c r="B83" i="9"/>
  <c r="D82" i="9"/>
  <c r="E82" i="9" s="1"/>
  <c r="D81" i="9"/>
  <c r="E81" i="9" s="1"/>
  <c r="D80" i="9"/>
  <c r="E80" i="9" s="1"/>
  <c r="D78" i="9"/>
  <c r="E78" i="9" s="1"/>
  <c r="D77" i="9"/>
  <c r="E77" i="9" s="1"/>
  <c r="D75" i="9"/>
  <c r="E75" i="9" s="1"/>
  <c r="D68" i="9"/>
  <c r="E68" i="9" s="1"/>
  <c r="D67" i="9"/>
  <c r="E67" i="9" s="1"/>
  <c r="D64" i="9"/>
  <c r="E64" i="9" s="1"/>
  <c r="D63" i="9"/>
  <c r="E63" i="9" s="1"/>
  <c r="D54" i="9"/>
  <c r="E54" i="9" s="1"/>
  <c r="D51" i="9"/>
  <c r="E51" i="9" s="1"/>
  <c r="D40" i="9"/>
  <c r="E40" i="9" s="1"/>
  <c r="D39" i="9"/>
  <c r="E39" i="9" s="1"/>
  <c r="D36" i="9"/>
  <c r="E36" i="9" s="1"/>
  <c r="B21" i="9"/>
  <c r="D8" i="9"/>
  <c r="E8" i="9" s="1"/>
  <c r="B9" i="9"/>
  <c r="O123" i="8"/>
  <c r="N123" i="8"/>
  <c r="M123" i="8"/>
  <c r="M125" i="8" s="1"/>
  <c r="L123" i="8"/>
  <c r="J123" i="8"/>
  <c r="J125" i="8" s="1"/>
  <c r="H123" i="8"/>
  <c r="G123" i="8"/>
  <c r="F123" i="8"/>
  <c r="D123" i="8"/>
  <c r="D125" i="8" s="1"/>
  <c r="C123" i="8"/>
  <c r="C125" i="8" s="1"/>
  <c r="C94" i="9"/>
  <c r="D94" i="9" s="1"/>
  <c r="E94" i="9" s="1"/>
  <c r="C55" i="9"/>
  <c r="C56" i="9" s="1"/>
  <c r="C145" i="9"/>
  <c r="D145" i="9" s="1"/>
  <c r="E145" i="9" s="1"/>
  <c r="C222" i="9"/>
  <c r="D222" i="9" s="1"/>
  <c r="E222" i="9" s="1"/>
  <c r="C195" i="9"/>
  <c r="D195" i="9" s="1"/>
  <c r="E195" i="9" s="1"/>
  <c r="C182" i="9"/>
  <c r="D182" i="9" s="1"/>
  <c r="E182" i="9" s="1"/>
  <c r="C156" i="9"/>
  <c r="D156" i="9" s="1"/>
  <c r="E156" i="9" s="1"/>
  <c r="C130" i="9"/>
  <c r="D130" i="9" s="1"/>
  <c r="E130" i="9" s="1"/>
  <c r="C117" i="9"/>
  <c r="D117" i="9" s="1"/>
  <c r="E117" i="9" s="1"/>
  <c r="C104" i="9"/>
  <c r="D104" i="9" s="1"/>
  <c r="E104" i="9" s="1"/>
  <c r="P117" i="8"/>
  <c r="C220" i="9"/>
  <c r="D220" i="9" s="1"/>
  <c r="E220" i="9" s="1"/>
  <c r="C207" i="9"/>
  <c r="D207" i="9" s="1"/>
  <c r="E207" i="9" s="1"/>
  <c r="C193" i="9"/>
  <c r="D193" i="9" s="1"/>
  <c r="E193" i="9" s="1"/>
  <c r="C180" i="9"/>
  <c r="D180" i="9" s="1"/>
  <c r="E180" i="9" s="1"/>
  <c r="C154" i="9"/>
  <c r="D154" i="9" s="1"/>
  <c r="E154" i="9" s="1"/>
  <c r="C128" i="9"/>
  <c r="D128" i="9" s="1"/>
  <c r="E128" i="9" s="1"/>
  <c r="C102" i="9"/>
  <c r="D102" i="9" s="1"/>
  <c r="E102" i="9" s="1"/>
  <c r="C76" i="9"/>
  <c r="C83" i="9" s="1"/>
  <c r="C219" i="9"/>
  <c r="C206" i="9"/>
  <c r="C192" i="9"/>
  <c r="C179" i="9"/>
  <c r="C153" i="9"/>
  <c r="D153" i="9" s="1"/>
  <c r="C127" i="9"/>
  <c r="D127" i="9" s="1"/>
  <c r="D114" i="9"/>
  <c r="C101" i="9"/>
  <c r="D101" i="9" s="1"/>
  <c r="C62" i="9"/>
  <c r="D269" i="7"/>
  <c r="E269" i="7" s="1"/>
  <c r="D268" i="7"/>
  <c r="E268" i="7" s="1"/>
  <c r="C264" i="7"/>
  <c r="D264" i="7" s="1"/>
  <c r="E264" i="7" s="1"/>
  <c r="B271" i="7"/>
  <c r="D262" i="7"/>
  <c r="E262" i="7" s="1"/>
  <c r="D253" i="7"/>
  <c r="E253" i="7" s="1"/>
  <c r="D251" i="7"/>
  <c r="E251" i="7" s="1"/>
  <c r="D250" i="7"/>
  <c r="E250" i="7" s="1"/>
  <c r="C247" i="7"/>
  <c r="D247" i="7" s="1"/>
  <c r="E247" i="7" s="1"/>
  <c r="B254" i="7"/>
  <c r="D245" i="7"/>
  <c r="B236" i="7"/>
  <c r="D234" i="7"/>
  <c r="E234" i="7" s="1"/>
  <c r="D233" i="7"/>
  <c r="E233" i="7" s="1"/>
  <c r="C229" i="7"/>
  <c r="D229" i="7" s="1"/>
  <c r="D227" i="7"/>
  <c r="E227" i="7" s="1"/>
  <c r="B218" i="7"/>
  <c r="D216" i="7"/>
  <c r="E216" i="7" s="1"/>
  <c r="D215" i="7"/>
  <c r="E215" i="7" s="1"/>
  <c r="D211" i="7"/>
  <c r="E211" i="7" s="1"/>
  <c r="D209" i="7"/>
  <c r="E209" i="7" s="1"/>
  <c r="D161" i="7"/>
  <c r="E161" i="7" s="1"/>
  <c r="D160" i="7"/>
  <c r="E160" i="7" s="1"/>
  <c r="C156" i="7"/>
  <c r="D156" i="7" s="1"/>
  <c r="E156" i="7" s="1"/>
  <c r="B164" i="7"/>
  <c r="D143" i="7"/>
  <c r="E143" i="7" s="1"/>
  <c r="D142" i="7"/>
  <c r="E142" i="7" s="1"/>
  <c r="C138" i="7"/>
  <c r="D138" i="7" s="1"/>
  <c r="E138" i="7" s="1"/>
  <c r="B145" i="7"/>
  <c r="D136" i="7"/>
  <c r="D125" i="7"/>
  <c r="E125" i="7" s="1"/>
  <c r="D124" i="7"/>
  <c r="E124" i="7" s="1"/>
  <c r="C120" i="7"/>
  <c r="D120" i="7" s="1"/>
  <c r="E120" i="7" s="1"/>
  <c r="B127" i="7"/>
  <c r="D118" i="7"/>
  <c r="D108" i="7"/>
  <c r="E108" i="7" s="1"/>
  <c r="D107" i="7"/>
  <c r="E107" i="7" s="1"/>
  <c r="B110" i="7"/>
  <c r="D89" i="7"/>
  <c r="E89" i="7" s="1"/>
  <c r="D88" i="7"/>
  <c r="E88" i="7" s="1"/>
  <c r="D84" i="7"/>
  <c r="E84" i="7" s="1"/>
  <c r="D73" i="7"/>
  <c r="E73" i="7" s="1"/>
  <c r="D72" i="7"/>
  <c r="E72" i="7" s="1"/>
  <c r="D70" i="7"/>
  <c r="E70" i="7" s="1"/>
  <c r="D69" i="7"/>
  <c r="E69" i="7" s="1"/>
  <c r="D65" i="7"/>
  <c r="E65" i="7" s="1"/>
  <c r="D63" i="7"/>
  <c r="E63" i="7" s="1"/>
  <c r="D62" i="7"/>
  <c r="E62" i="7" s="1"/>
  <c r="D60" i="7"/>
  <c r="E60" i="7" s="1"/>
  <c r="D46" i="7"/>
  <c r="E46" i="7" s="1"/>
  <c r="D42" i="7"/>
  <c r="E42" i="7" s="1"/>
  <c r="D28" i="7"/>
  <c r="E28" i="7" s="1"/>
  <c r="D15" i="7"/>
  <c r="E15" i="7" s="1"/>
  <c r="C131" i="6"/>
  <c r="Q129" i="6"/>
  <c r="R129" i="6" s="1"/>
  <c r="R128" i="6"/>
  <c r="M128" i="6"/>
  <c r="C270" i="7" s="1"/>
  <c r="L128" i="6"/>
  <c r="K128" i="6"/>
  <c r="C235" i="7" s="1"/>
  <c r="D235" i="7" s="1"/>
  <c r="E235" i="7" s="1"/>
  <c r="J128" i="6"/>
  <c r="C217" i="7" s="1"/>
  <c r="D217" i="7" s="1"/>
  <c r="E217" i="7" s="1"/>
  <c r="H128" i="6"/>
  <c r="G128" i="6"/>
  <c r="C163" i="7" s="1"/>
  <c r="F128" i="6"/>
  <c r="C144" i="7" s="1"/>
  <c r="E128" i="6"/>
  <c r="C126" i="7" s="1"/>
  <c r="C128" i="6"/>
  <c r="R127" i="6"/>
  <c r="N127" i="6"/>
  <c r="I127" i="6"/>
  <c r="D127" i="6"/>
  <c r="R126" i="6"/>
  <c r="N126" i="6"/>
  <c r="I126" i="6"/>
  <c r="D126" i="6"/>
  <c r="R125" i="6"/>
  <c r="N125" i="6"/>
  <c r="I125" i="6"/>
  <c r="D125" i="6"/>
  <c r="Q124" i="6"/>
  <c r="R124" i="6" s="1"/>
  <c r="R123" i="6"/>
  <c r="M123" i="6"/>
  <c r="C265" i="7" s="1"/>
  <c r="L123" i="6"/>
  <c r="K123" i="6"/>
  <c r="C230" i="7" s="1"/>
  <c r="D230" i="7" s="1"/>
  <c r="E230" i="7" s="1"/>
  <c r="J123" i="6"/>
  <c r="C212" i="7" s="1"/>
  <c r="D212" i="7" s="1"/>
  <c r="E212" i="7" s="1"/>
  <c r="H123" i="6"/>
  <c r="G123" i="6"/>
  <c r="C157" i="7" s="1"/>
  <c r="F123" i="6"/>
  <c r="E123" i="6"/>
  <c r="C123" i="6"/>
  <c r="N122" i="6"/>
  <c r="I122" i="6"/>
  <c r="D122" i="6"/>
  <c r="N121" i="6"/>
  <c r="I121" i="6"/>
  <c r="D121" i="6"/>
  <c r="R120" i="6"/>
  <c r="N120" i="6"/>
  <c r="I120" i="6"/>
  <c r="D120" i="6"/>
  <c r="N119" i="6"/>
  <c r="I119" i="6"/>
  <c r="D119" i="6"/>
  <c r="N118" i="6"/>
  <c r="I118" i="6"/>
  <c r="D118" i="6"/>
  <c r="N117" i="6"/>
  <c r="I117" i="6"/>
  <c r="D117" i="6"/>
  <c r="N116" i="6"/>
  <c r="I116" i="6"/>
  <c r="D116" i="6"/>
  <c r="R115" i="6"/>
  <c r="N115" i="6"/>
  <c r="I115" i="6"/>
  <c r="D115" i="6"/>
  <c r="N114" i="6"/>
  <c r="I114" i="6"/>
  <c r="D114" i="6"/>
  <c r="N113" i="6"/>
  <c r="I113" i="6"/>
  <c r="D113" i="6"/>
  <c r="R112" i="6"/>
  <c r="N112" i="6"/>
  <c r="I112" i="6"/>
  <c r="D112" i="6"/>
  <c r="Q111" i="6"/>
  <c r="R111" i="6" s="1"/>
  <c r="R110" i="6"/>
  <c r="M110" i="6"/>
  <c r="C263" i="7" s="1"/>
  <c r="L110" i="6"/>
  <c r="C246" i="7" s="1"/>
  <c r="K110" i="6"/>
  <c r="J110" i="6"/>
  <c r="H110" i="6"/>
  <c r="G110" i="6"/>
  <c r="C155" i="7" s="1"/>
  <c r="F110" i="6"/>
  <c r="E110" i="6"/>
  <c r="C119" i="7" s="1"/>
  <c r="C110" i="6"/>
  <c r="C83" i="7" s="1"/>
  <c r="N109" i="6"/>
  <c r="I109" i="6"/>
  <c r="D109" i="6"/>
  <c r="N108" i="6"/>
  <c r="I108" i="6"/>
  <c r="D108" i="6"/>
  <c r="N107" i="6"/>
  <c r="I107" i="6"/>
  <c r="D107" i="6"/>
  <c r="R106" i="6"/>
  <c r="N106" i="6"/>
  <c r="I106" i="6"/>
  <c r="D106" i="6"/>
  <c r="N105" i="6"/>
  <c r="I105" i="6"/>
  <c r="D105" i="6"/>
  <c r="N104" i="6"/>
  <c r="I104" i="6"/>
  <c r="D104" i="6"/>
  <c r="N103" i="6"/>
  <c r="I103" i="6"/>
  <c r="D103" i="6"/>
  <c r="N102" i="6"/>
  <c r="I102" i="6"/>
  <c r="D102" i="6"/>
  <c r="N101" i="6"/>
  <c r="I101" i="6"/>
  <c r="D101" i="6"/>
  <c r="N100" i="6"/>
  <c r="I100" i="6"/>
  <c r="D100" i="6"/>
  <c r="N99" i="6"/>
  <c r="I99" i="6"/>
  <c r="D99" i="6"/>
  <c r="R98" i="6"/>
  <c r="N98" i="6"/>
  <c r="I98" i="6"/>
  <c r="D98" i="6"/>
  <c r="R97" i="6"/>
  <c r="N97" i="6"/>
  <c r="I97" i="6"/>
  <c r="D97" i="6"/>
  <c r="N96" i="6"/>
  <c r="I96" i="6"/>
  <c r="D96" i="6"/>
  <c r="R95" i="6"/>
  <c r="N95" i="6"/>
  <c r="I95" i="6"/>
  <c r="D95" i="6"/>
  <c r="N94" i="6"/>
  <c r="I94" i="6"/>
  <c r="D94" i="6"/>
  <c r="N93" i="6"/>
  <c r="I93" i="6"/>
  <c r="D93" i="6"/>
  <c r="N92" i="6"/>
  <c r="I92" i="6"/>
  <c r="D92" i="6"/>
  <c r="N91" i="6"/>
  <c r="I91" i="6"/>
  <c r="D91" i="6"/>
  <c r="N90" i="6"/>
  <c r="I90" i="6"/>
  <c r="D90" i="6"/>
  <c r="N89" i="6"/>
  <c r="I89" i="6"/>
  <c r="D89" i="6"/>
  <c r="N88" i="6"/>
  <c r="I88" i="6"/>
  <c r="D88" i="6"/>
  <c r="R87" i="6"/>
  <c r="N87" i="6"/>
  <c r="I87" i="6"/>
  <c r="D87" i="6"/>
  <c r="R86" i="6"/>
  <c r="N86" i="6"/>
  <c r="I86" i="6"/>
  <c r="D86" i="6"/>
  <c r="R85" i="6"/>
  <c r="N85" i="6"/>
  <c r="I85" i="6"/>
  <c r="D85" i="6"/>
  <c r="R84" i="6"/>
  <c r="N84" i="6"/>
  <c r="I84" i="6"/>
  <c r="D84" i="6"/>
  <c r="R83" i="6"/>
  <c r="N83" i="6"/>
  <c r="I83" i="6"/>
  <c r="D83" i="6"/>
  <c r="R82" i="6"/>
  <c r="N82" i="6"/>
  <c r="I82" i="6"/>
  <c r="D82" i="6"/>
  <c r="R81" i="6"/>
  <c r="N81" i="6"/>
  <c r="I81" i="6"/>
  <c r="D81" i="6"/>
  <c r="N80" i="6"/>
  <c r="I80" i="6"/>
  <c r="D80" i="6"/>
  <c r="N79" i="6"/>
  <c r="I79" i="6"/>
  <c r="D79" i="6"/>
  <c r="R78" i="6"/>
  <c r="N78" i="6"/>
  <c r="I78" i="6"/>
  <c r="D78" i="6"/>
  <c r="R77" i="6"/>
  <c r="N77" i="6"/>
  <c r="I77" i="6"/>
  <c r="D77" i="6"/>
  <c r="N76" i="6"/>
  <c r="I76" i="6"/>
  <c r="D76" i="6"/>
  <c r="N75" i="6"/>
  <c r="I75" i="6"/>
  <c r="D75" i="6"/>
  <c r="R74" i="6"/>
  <c r="N74" i="6"/>
  <c r="I74" i="6"/>
  <c r="D74" i="6"/>
  <c r="R73" i="6"/>
  <c r="N73" i="6"/>
  <c r="I73" i="6"/>
  <c r="D73" i="6"/>
  <c r="R72" i="6"/>
  <c r="N72" i="6"/>
  <c r="I72" i="6"/>
  <c r="D72" i="6"/>
  <c r="R71" i="6"/>
  <c r="N71" i="6"/>
  <c r="I71" i="6"/>
  <c r="D71" i="6"/>
  <c r="R70" i="6"/>
  <c r="N70" i="6"/>
  <c r="I70" i="6"/>
  <c r="D70" i="6"/>
  <c r="R69" i="6"/>
  <c r="N69" i="6"/>
  <c r="I69" i="6"/>
  <c r="D69" i="6"/>
  <c r="R68" i="6"/>
  <c r="N68" i="6"/>
  <c r="I68" i="6"/>
  <c r="D68" i="6"/>
  <c r="R67" i="6"/>
  <c r="N67" i="6"/>
  <c r="I67" i="6"/>
  <c r="D67" i="6"/>
  <c r="N66" i="6"/>
  <c r="I66" i="6"/>
  <c r="D66" i="6"/>
  <c r="N65" i="6"/>
  <c r="I65" i="6"/>
  <c r="D65" i="6"/>
  <c r="N64" i="6"/>
  <c r="I64" i="6"/>
  <c r="D64" i="6"/>
  <c r="N63" i="6"/>
  <c r="I63" i="6"/>
  <c r="D63" i="6"/>
  <c r="N62" i="6"/>
  <c r="I62" i="6"/>
  <c r="D62" i="6"/>
  <c r="N61" i="6"/>
  <c r="I61" i="6"/>
  <c r="D61" i="6"/>
  <c r="N60" i="6"/>
  <c r="I60" i="6"/>
  <c r="D60" i="6"/>
  <c r="N59" i="6"/>
  <c r="I59" i="6"/>
  <c r="D59" i="6"/>
  <c r="N58" i="6"/>
  <c r="I58" i="6"/>
  <c r="D58" i="6"/>
  <c r="R57" i="6"/>
  <c r="N57" i="6"/>
  <c r="I57" i="6"/>
  <c r="D57" i="6"/>
  <c r="N56" i="6"/>
  <c r="I56" i="6"/>
  <c r="D56" i="6"/>
  <c r="N55" i="6"/>
  <c r="I55" i="6"/>
  <c r="D55" i="6"/>
  <c r="R54" i="6"/>
  <c r="N54" i="6"/>
  <c r="I54" i="6"/>
  <c r="D54" i="6"/>
  <c r="N53" i="6"/>
  <c r="I53" i="6"/>
  <c r="D53" i="6"/>
  <c r="N52" i="6"/>
  <c r="I52" i="6"/>
  <c r="D52" i="6"/>
  <c r="N51" i="6"/>
  <c r="I51" i="6"/>
  <c r="D51" i="6"/>
  <c r="N50" i="6"/>
  <c r="I50" i="6"/>
  <c r="D50" i="6"/>
  <c r="R49" i="6"/>
  <c r="N49" i="6"/>
  <c r="I49" i="6"/>
  <c r="D49" i="6"/>
  <c r="N48" i="6"/>
  <c r="I48" i="6"/>
  <c r="D48" i="6"/>
  <c r="N47" i="6"/>
  <c r="I47" i="6"/>
  <c r="D47" i="6"/>
  <c r="N46" i="6"/>
  <c r="I46" i="6"/>
  <c r="D46" i="6"/>
  <c r="N45" i="6"/>
  <c r="I45" i="6"/>
  <c r="D45" i="6"/>
  <c r="R44" i="6"/>
  <c r="N44" i="6"/>
  <c r="I44" i="6"/>
  <c r="D44" i="6"/>
  <c r="N43" i="6"/>
  <c r="I43" i="6"/>
  <c r="D43" i="6"/>
  <c r="R42" i="6"/>
  <c r="N42" i="6"/>
  <c r="I42" i="6"/>
  <c r="D42" i="6"/>
  <c r="R41" i="6"/>
  <c r="N41" i="6"/>
  <c r="I41" i="6"/>
  <c r="D41" i="6"/>
  <c r="R40" i="6"/>
  <c r="N40" i="6"/>
  <c r="I40" i="6"/>
  <c r="D40" i="6"/>
  <c r="R39" i="6"/>
  <c r="N39" i="6"/>
  <c r="I39" i="6"/>
  <c r="D39" i="6"/>
  <c r="N38" i="6"/>
  <c r="I38" i="6"/>
  <c r="D38" i="6"/>
  <c r="N37" i="6"/>
  <c r="I37" i="6"/>
  <c r="D37" i="6"/>
  <c r="N36" i="6"/>
  <c r="I36" i="6"/>
  <c r="D36" i="6"/>
  <c r="N35" i="6"/>
  <c r="I35" i="6"/>
  <c r="D35" i="6"/>
  <c r="R34" i="6"/>
  <c r="N34" i="6"/>
  <c r="I34" i="6"/>
  <c r="D34" i="6"/>
  <c r="N33" i="6"/>
  <c r="I33" i="6"/>
  <c r="D33" i="6"/>
  <c r="N32" i="6"/>
  <c r="I32" i="6"/>
  <c r="D32" i="6"/>
  <c r="N31" i="6"/>
  <c r="I31" i="6"/>
  <c r="D31" i="6"/>
  <c r="N30" i="6"/>
  <c r="I30" i="6"/>
  <c r="D30" i="6"/>
  <c r="N29" i="6"/>
  <c r="I29" i="6"/>
  <c r="D29" i="6"/>
  <c r="N28" i="6"/>
  <c r="I28" i="6"/>
  <c r="D28" i="6"/>
  <c r="N27" i="6"/>
  <c r="I27" i="6"/>
  <c r="D27" i="6"/>
  <c r="N26" i="6"/>
  <c r="I26" i="6"/>
  <c r="D26" i="6"/>
  <c r="N25" i="6"/>
  <c r="I25" i="6"/>
  <c r="D25" i="6"/>
  <c r="N24" i="6"/>
  <c r="I24" i="6"/>
  <c r="D24" i="6"/>
  <c r="N23" i="6"/>
  <c r="I23" i="6"/>
  <c r="D23" i="6"/>
  <c r="N22" i="6"/>
  <c r="I22" i="6"/>
  <c r="D22" i="6"/>
  <c r="N21" i="6"/>
  <c r="I21" i="6"/>
  <c r="D21" i="6"/>
  <c r="N20" i="6"/>
  <c r="I20" i="6"/>
  <c r="D20" i="6"/>
  <c r="N19" i="6"/>
  <c r="I19" i="6"/>
  <c r="D19" i="6"/>
  <c r="N18" i="6"/>
  <c r="I18" i="6"/>
  <c r="D18" i="6"/>
  <c r="N17" i="6"/>
  <c r="C193" i="7" s="1"/>
  <c r="D193" i="7" s="1"/>
  <c r="E193" i="7" s="1"/>
  <c r="I17" i="6"/>
  <c r="C103" i="7" s="1"/>
  <c r="D103" i="7" s="1"/>
  <c r="E103" i="7" s="1"/>
  <c r="D17" i="6"/>
  <c r="N15" i="6"/>
  <c r="C191" i="7" s="1"/>
  <c r="D191" i="7" s="1"/>
  <c r="E191" i="7" s="1"/>
  <c r="I15" i="6"/>
  <c r="C101" i="7" s="1"/>
  <c r="C15" i="6"/>
  <c r="N13" i="6"/>
  <c r="I13" i="6"/>
  <c r="D13" i="6"/>
  <c r="N12" i="6"/>
  <c r="I12" i="6"/>
  <c r="D12" i="6"/>
  <c r="N11" i="6"/>
  <c r="I11" i="6"/>
  <c r="D11" i="6"/>
  <c r="N10" i="6"/>
  <c r="I10" i="6"/>
  <c r="D10" i="6"/>
  <c r="N9" i="6"/>
  <c r="I9" i="6"/>
  <c r="D9" i="6"/>
  <c r="N8" i="6"/>
  <c r="I8" i="6"/>
  <c r="D8" i="6"/>
  <c r="N7" i="6"/>
  <c r="I7" i="6"/>
  <c r="D7" i="6"/>
  <c r="N6" i="6"/>
  <c r="I6" i="6"/>
  <c r="D6" i="6"/>
  <c r="N5" i="6"/>
  <c r="I5" i="6"/>
  <c r="D5" i="6"/>
  <c r="N4" i="6"/>
  <c r="I4" i="6"/>
  <c r="D4" i="6"/>
  <c r="D259" i="5"/>
  <c r="E259" i="5" s="1"/>
  <c r="D258" i="5"/>
  <c r="E258" i="5" s="1"/>
  <c r="D254" i="5"/>
  <c r="E254" i="5" s="1"/>
  <c r="B261" i="5"/>
  <c r="D252" i="5"/>
  <c r="D244" i="5"/>
  <c r="E244" i="5" s="1"/>
  <c r="D243" i="5"/>
  <c r="E243" i="5" s="1"/>
  <c r="D239" i="5"/>
  <c r="E239" i="5" s="1"/>
  <c r="B246" i="5"/>
  <c r="D226" i="5"/>
  <c r="E226" i="5" s="1"/>
  <c r="D225" i="5"/>
  <c r="E225" i="5" s="1"/>
  <c r="D221" i="5"/>
  <c r="E221" i="5" s="1"/>
  <c r="D210" i="5"/>
  <c r="E210" i="5" s="1"/>
  <c r="D209" i="5"/>
  <c r="E209" i="5" s="1"/>
  <c r="D205" i="5"/>
  <c r="E205" i="5" s="1"/>
  <c r="D193" i="5"/>
  <c r="E193" i="5" s="1"/>
  <c r="D192" i="5"/>
  <c r="E192" i="5" s="1"/>
  <c r="D189" i="5"/>
  <c r="E189" i="5" s="1"/>
  <c r="D187" i="5"/>
  <c r="E187" i="5" s="1"/>
  <c r="D174" i="5"/>
  <c r="E174" i="5" s="1"/>
  <c r="D173" i="5"/>
  <c r="E173" i="5" s="1"/>
  <c r="D169" i="5"/>
  <c r="E169" i="5" s="1"/>
  <c r="D117" i="5"/>
  <c r="E117" i="5" s="1"/>
  <c r="D115" i="5"/>
  <c r="E115" i="5" s="1"/>
  <c r="D114" i="5"/>
  <c r="E114" i="5" s="1"/>
  <c r="D113" i="5"/>
  <c r="E113" i="5" s="1"/>
  <c r="D109" i="5"/>
  <c r="E109" i="5" s="1"/>
  <c r="D96" i="5"/>
  <c r="E96" i="5" s="1"/>
  <c r="D95" i="5"/>
  <c r="E95" i="5" s="1"/>
  <c r="D93" i="5"/>
  <c r="E93" i="5" s="1"/>
  <c r="D92" i="5"/>
  <c r="E92" i="5" s="1"/>
  <c r="D91" i="5"/>
  <c r="E91" i="5" s="1"/>
  <c r="D90" i="5"/>
  <c r="E90" i="5" s="1"/>
  <c r="B98" i="5"/>
  <c r="D77" i="5"/>
  <c r="E77" i="5" s="1"/>
  <c r="D76" i="5"/>
  <c r="E76" i="5" s="1"/>
  <c r="D72" i="5"/>
  <c r="E72" i="5" s="1"/>
  <c r="D60" i="5"/>
  <c r="E60" i="5" s="1"/>
  <c r="D59" i="5"/>
  <c r="E59" i="5" s="1"/>
  <c r="D55" i="5"/>
  <c r="E55" i="5" s="1"/>
  <c r="O124" i="4"/>
  <c r="C277" i="5" s="1"/>
  <c r="D277" i="5" s="1"/>
  <c r="E277" i="5" s="1"/>
  <c r="N124" i="4"/>
  <c r="C260" i="5" s="1"/>
  <c r="D260" i="5" s="1"/>
  <c r="E260" i="5" s="1"/>
  <c r="M124" i="4"/>
  <c r="L124" i="4"/>
  <c r="K124" i="4"/>
  <c r="C211" i="5" s="1"/>
  <c r="J124" i="4"/>
  <c r="C194" i="5" s="1"/>
  <c r="D194" i="5" s="1"/>
  <c r="E194" i="5" s="1"/>
  <c r="H124" i="4"/>
  <c r="C116" i="5" s="1"/>
  <c r="D116" i="5" s="1"/>
  <c r="E116" i="5" s="1"/>
  <c r="G124" i="4"/>
  <c r="F124" i="4"/>
  <c r="D124" i="4"/>
  <c r="C61" i="5" s="1"/>
  <c r="D61" i="5" s="1"/>
  <c r="E61" i="5" s="1"/>
  <c r="C124" i="4"/>
  <c r="O119" i="4"/>
  <c r="C272" i="5" s="1"/>
  <c r="D272" i="5" s="1"/>
  <c r="E272" i="5" s="1"/>
  <c r="N119" i="4"/>
  <c r="C255" i="5" s="1"/>
  <c r="D255" i="5" s="1"/>
  <c r="E255" i="5" s="1"/>
  <c r="M119" i="4"/>
  <c r="C240" i="5" s="1"/>
  <c r="D240" i="5" s="1"/>
  <c r="E240" i="5" s="1"/>
  <c r="L119" i="4"/>
  <c r="K119" i="4"/>
  <c r="C206" i="5" s="1"/>
  <c r="D206" i="5" s="1"/>
  <c r="E206" i="5" s="1"/>
  <c r="J119" i="4"/>
  <c r="C188" i="5" s="1"/>
  <c r="H119" i="4"/>
  <c r="C92" i="5" s="1"/>
  <c r="G119" i="4"/>
  <c r="F119" i="4"/>
  <c r="D119" i="4"/>
  <c r="C56" i="5" s="1"/>
  <c r="D56" i="5" s="1"/>
  <c r="E56" i="5" s="1"/>
  <c r="C119" i="4"/>
  <c r="P118" i="4"/>
  <c r="I118" i="4"/>
  <c r="E118" i="4"/>
  <c r="P117" i="4"/>
  <c r="I117" i="4"/>
  <c r="E117" i="4"/>
  <c r="P116" i="4"/>
  <c r="Q116" i="4" s="1"/>
  <c r="I116" i="4"/>
  <c r="E116" i="4"/>
  <c r="P115" i="4"/>
  <c r="I115" i="4"/>
  <c r="E115" i="4"/>
  <c r="P114" i="4"/>
  <c r="I114" i="4"/>
  <c r="E114" i="4"/>
  <c r="P113" i="4"/>
  <c r="I113" i="4"/>
  <c r="E113" i="4"/>
  <c r="P112" i="4"/>
  <c r="I112" i="4"/>
  <c r="E112" i="4"/>
  <c r="P111" i="4"/>
  <c r="I111" i="4"/>
  <c r="E111" i="4"/>
  <c r="P110" i="4"/>
  <c r="I110" i="4"/>
  <c r="E110" i="4"/>
  <c r="P109" i="4"/>
  <c r="I109" i="4"/>
  <c r="E109" i="4"/>
  <c r="P108" i="4"/>
  <c r="I108" i="4"/>
  <c r="E108" i="4"/>
  <c r="O106" i="4"/>
  <c r="C270" i="5" s="1"/>
  <c r="N106" i="4"/>
  <c r="M106" i="4"/>
  <c r="L106" i="4"/>
  <c r="C220" i="5" s="1"/>
  <c r="K106" i="4"/>
  <c r="J106" i="4"/>
  <c r="H106" i="4"/>
  <c r="C149" i="5" s="1"/>
  <c r="G106" i="4"/>
  <c r="C128" i="5" s="1"/>
  <c r="F106" i="4"/>
  <c r="C108" i="5" s="1"/>
  <c r="D106" i="4"/>
  <c r="C106" i="4"/>
  <c r="P105" i="4"/>
  <c r="E105" i="4"/>
  <c r="P104" i="4"/>
  <c r="E104" i="4"/>
  <c r="P103" i="4"/>
  <c r="E103" i="4"/>
  <c r="P102" i="4"/>
  <c r="E102" i="4"/>
  <c r="P101" i="4"/>
  <c r="E101" i="4"/>
  <c r="P100" i="4"/>
  <c r="E100" i="4"/>
  <c r="P99" i="4"/>
  <c r="E99" i="4"/>
  <c r="P98" i="4"/>
  <c r="E98" i="4"/>
  <c r="P97" i="4"/>
  <c r="E97" i="4"/>
  <c r="P96" i="4"/>
  <c r="E96" i="4"/>
  <c r="P95" i="4"/>
  <c r="E95" i="4"/>
  <c r="P94" i="4"/>
  <c r="E94" i="4"/>
  <c r="P93" i="4"/>
  <c r="E93" i="4"/>
  <c r="P92" i="4"/>
  <c r="E92" i="4"/>
  <c r="P91" i="4"/>
  <c r="E91" i="4"/>
  <c r="P90" i="4"/>
  <c r="E90" i="4"/>
  <c r="P89" i="4"/>
  <c r="E89" i="4"/>
  <c r="P88" i="4"/>
  <c r="E88" i="4"/>
  <c r="P87" i="4"/>
  <c r="E87" i="4"/>
  <c r="P86" i="4"/>
  <c r="E86" i="4"/>
  <c r="P85" i="4"/>
  <c r="E85" i="4"/>
  <c r="P84" i="4"/>
  <c r="E84" i="4"/>
  <c r="P83" i="4"/>
  <c r="E83" i="4"/>
  <c r="P82" i="4"/>
  <c r="E82" i="4"/>
  <c r="P81" i="4"/>
  <c r="E81" i="4"/>
  <c r="P80" i="4"/>
  <c r="E80" i="4"/>
  <c r="P79" i="4"/>
  <c r="E79" i="4"/>
  <c r="P78" i="4"/>
  <c r="E78" i="4"/>
  <c r="P77" i="4"/>
  <c r="E77" i="4"/>
  <c r="P76" i="4"/>
  <c r="E76" i="4"/>
  <c r="P75" i="4"/>
  <c r="E75" i="4"/>
  <c r="P74" i="4"/>
  <c r="E74" i="4"/>
  <c r="P73" i="4"/>
  <c r="E73" i="4"/>
  <c r="P72" i="4"/>
  <c r="E72" i="4"/>
  <c r="P71" i="4"/>
  <c r="E71" i="4"/>
  <c r="P70" i="4"/>
  <c r="E70" i="4"/>
  <c r="P69" i="4"/>
  <c r="E69" i="4"/>
  <c r="P68" i="4"/>
  <c r="E68" i="4"/>
  <c r="P67" i="4"/>
  <c r="E67" i="4"/>
  <c r="P66" i="4"/>
  <c r="E66" i="4"/>
  <c r="P65" i="4"/>
  <c r="E65" i="4"/>
  <c r="P64" i="4"/>
  <c r="E64" i="4"/>
  <c r="P63" i="4"/>
  <c r="E63" i="4"/>
  <c r="P62" i="4"/>
  <c r="E62" i="4"/>
  <c r="P61" i="4"/>
  <c r="E61" i="4"/>
  <c r="P60" i="4"/>
  <c r="E60" i="4"/>
  <c r="P59" i="4"/>
  <c r="E59" i="4"/>
  <c r="P58" i="4"/>
  <c r="E58" i="4"/>
  <c r="P57" i="4"/>
  <c r="E57" i="4"/>
  <c r="P56" i="4"/>
  <c r="E56" i="4"/>
  <c r="P55" i="4"/>
  <c r="E55" i="4"/>
  <c r="P54" i="4"/>
  <c r="E54" i="4"/>
  <c r="P53" i="4"/>
  <c r="E53" i="4"/>
  <c r="P52" i="4"/>
  <c r="E52" i="4"/>
  <c r="P51" i="4"/>
  <c r="E51" i="4"/>
  <c r="P50" i="4"/>
  <c r="E50" i="4"/>
  <c r="P49" i="4"/>
  <c r="E49" i="4"/>
  <c r="P48" i="4"/>
  <c r="E48" i="4"/>
  <c r="P47" i="4"/>
  <c r="E47" i="4"/>
  <c r="P46" i="4"/>
  <c r="E46" i="4"/>
  <c r="P45" i="4"/>
  <c r="E45" i="4"/>
  <c r="P44" i="4"/>
  <c r="E44" i="4"/>
  <c r="P43" i="4"/>
  <c r="E43" i="4"/>
  <c r="P42" i="4"/>
  <c r="E42" i="4"/>
  <c r="P41" i="4"/>
  <c r="E41" i="4"/>
  <c r="Q41" i="4" s="1"/>
  <c r="P40" i="4"/>
  <c r="E40" i="4"/>
  <c r="P39" i="4"/>
  <c r="E39" i="4"/>
  <c r="P38" i="4"/>
  <c r="E38" i="4"/>
  <c r="P37" i="4"/>
  <c r="E37" i="4"/>
  <c r="P36" i="4"/>
  <c r="E36" i="4"/>
  <c r="P35" i="4"/>
  <c r="E35" i="4"/>
  <c r="P34" i="4"/>
  <c r="E34" i="4"/>
  <c r="P33" i="4"/>
  <c r="E33" i="4"/>
  <c r="P32" i="4"/>
  <c r="E32" i="4"/>
  <c r="P31" i="4"/>
  <c r="E31" i="4"/>
  <c r="P30" i="4"/>
  <c r="E30" i="4"/>
  <c r="P29" i="4"/>
  <c r="E29" i="4"/>
  <c r="P28" i="4"/>
  <c r="E28" i="4"/>
  <c r="P27" i="4"/>
  <c r="E27" i="4"/>
  <c r="P26" i="4"/>
  <c r="E26" i="4"/>
  <c r="P25" i="4"/>
  <c r="E25" i="4"/>
  <c r="P24" i="4"/>
  <c r="E24" i="4"/>
  <c r="P23" i="4"/>
  <c r="E23" i="4"/>
  <c r="P22" i="4"/>
  <c r="E22" i="4"/>
  <c r="P21" i="4"/>
  <c r="E21" i="4"/>
  <c r="P20" i="4"/>
  <c r="E20" i="4"/>
  <c r="P19" i="4"/>
  <c r="E19" i="4"/>
  <c r="P18" i="4"/>
  <c r="E18" i="4"/>
  <c r="O16" i="4"/>
  <c r="C269" i="5" s="1"/>
  <c r="D269" i="5" s="1"/>
  <c r="E269" i="5" s="1"/>
  <c r="N16" i="4"/>
  <c r="M16" i="4"/>
  <c r="C237" i="5" s="1"/>
  <c r="L16" i="4"/>
  <c r="K16" i="4"/>
  <c r="J16" i="4"/>
  <c r="C185" i="5" s="1"/>
  <c r="H16" i="4"/>
  <c r="C107" i="5" s="1"/>
  <c r="G16" i="4"/>
  <c r="F16" i="4"/>
  <c r="D16" i="4"/>
  <c r="P15" i="4"/>
  <c r="I15" i="4"/>
  <c r="E15" i="4"/>
  <c r="P14" i="4"/>
  <c r="I14" i="4"/>
  <c r="E14" i="4"/>
  <c r="P13" i="4"/>
  <c r="I13" i="4"/>
  <c r="E13" i="4"/>
  <c r="P12" i="4"/>
  <c r="I12" i="4"/>
  <c r="E12" i="4"/>
  <c r="P11" i="4"/>
  <c r="I11" i="4"/>
  <c r="E11" i="4"/>
  <c r="P10" i="4"/>
  <c r="I10" i="4"/>
  <c r="E10" i="4"/>
  <c r="P9" i="4"/>
  <c r="I9" i="4"/>
  <c r="E9" i="4"/>
  <c r="P8" i="4"/>
  <c r="I8" i="4"/>
  <c r="E8" i="4"/>
  <c r="P7" i="4"/>
  <c r="I7" i="4"/>
  <c r="E7" i="4"/>
  <c r="P6" i="4"/>
  <c r="I6" i="4"/>
  <c r="E6" i="4"/>
  <c r="P5" i="4"/>
  <c r="I5" i="4"/>
  <c r="E5" i="4"/>
  <c r="P4" i="4"/>
  <c r="I4" i="4"/>
  <c r="E4" i="4"/>
  <c r="D130" i="34"/>
  <c r="C72" i="23" l="1"/>
  <c r="D72" i="23" s="1"/>
  <c r="E72" i="23" s="1"/>
  <c r="D131" i="22"/>
  <c r="N128" i="6"/>
  <c r="C134" i="9"/>
  <c r="D134" i="9" s="1"/>
  <c r="E134" i="9" s="1"/>
  <c r="H125" i="8"/>
  <c r="C186" i="9"/>
  <c r="D186" i="9" s="1"/>
  <c r="E186" i="9" s="1"/>
  <c r="L125" i="8"/>
  <c r="C25" i="9" s="1"/>
  <c r="C213" i="9"/>
  <c r="D213" i="9" s="1"/>
  <c r="E213" i="9" s="1"/>
  <c r="N125" i="8"/>
  <c r="C27" i="9" s="1"/>
  <c r="D27" i="9" s="1"/>
  <c r="E27" i="9" s="1"/>
  <c r="C226" i="9"/>
  <c r="D226" i="9" s="1"/>
  <c r="E226" i="9" s="1"/>
  <c r="O125" i="8"/>
  <c r="D108" i="9"/>
  <c r="E108" i="9" s="1"/>
  <c r="F125" i="8"/>
  <c r="C121" i="9"/>
  <c r="D121" i="9" s="1"/>
  <c r="E121" i="9" s="1"/>
  <c r="G125" i="8"/>
  <c r="C14" i="9" s="1"/>
  <c r="Q44" i="4"/>
  <c r="Q37" i="4"/>
  <c r="Q28" i="4"/>
  <c r="Q32" i="4"/>
  <c r="Q6" i="4"/>
  <c r="Q47" i="4"/>
  <c r="Q91" i="4"/>
  <c r="AM139" i="33"/>
  <c r="D83" i="7"/>
  <c r="E83" i="7" s="1"/>
  <c r="K16" i="14"/>
  <c r="K7" i="13"/>
  <c r="K11" i="13"/>
  <c r="D270" i="7"/>
  <c r="E270" i="7" s="1"/>
  <c r="D55" i="9"/>
  <c r="E55" i="9" s="1"/>
  <c r="O58" i="6"/>
  <c r="Q58" i="6" s="1"/>
  <c r="R58" i="6" s="1"/>
  <c r="O51" i="6"/>
  <c r="Q51" i="6" s="1"/>
  <c r="R51" i="6" s="1"/>
  <c r="O57" i="6"/>
  <c r="O67" i="6"/>
  <c r="O71" i="6"/>
  <c r="O80" i="6"/>
  <c r="Q80" i="6" s="1"/>
  <c r="R80" i="6" s="1"/>
  <c r="O107" i="6"/>
  <c r="Q107" i="6" s="1"/>
  <c r="R107" i="6" s="1"/>
  <c r="Q86" i="4"/>
  <c r="Q19" i="4"/>
  <c r="Q104" i="4"/>
  <c r="Q49" i="4"/>
  <c r="Q53" i="4"/>
  <c r="Q65" i="4"/>
  <c r="Q95" i="4"/>
  <c r="Q20" i="4"/>
  <c r="Q56" i="4"/>
  <c r="Q60" i="4"/>
  <c r="Q64" i="4"/>
  <c r="Q68" i="4"/>
  <c r="Q88" i="4"/>
  <c r="Q97" i="4"/>
  <c r="Q101" i="4"/>
  <c r="Q117" i="4"/>
  <c r="Q62" i="4"/>
  <c r="Q82" i="4"/>
  <c r="Q105" i="4"/>
  <c r="Q23" i="4"/>
  <c r="Q35" i="4"/>
  <c r="Q7" i="4"/>
  <c r="Q13" i="4"/>
  <c r="Q51" i="4"/>
  <c r="Q59" i="4"/>
  <c r="Q75" i="4"/>
  <c r="Q79" i="4"/>
  <c r="Q10" i="4"/>
  <c r="Q36" i="4"/>
  <c r="I124" i="4"/>
  <c r="O126" i="6"/>
  <c r="C199" i="7"/>
  <c r="D199" i="7" s="1"/>
  <c r="E199" i="7" s="1"/>
  <c r="Q29" i="4"/>
  <c r="Q108" i="4"/>
  <c r="Q110" i="4"/>
  <c r="O50" i="6"/>
  <c r="Q50" i="6" s="1"/>
  <c r="R50" i="6" s="1"/>
  <c r="O89" i="6"/>
  <c r="Q89" i="6" s="1"/>
  <c r="R89" i="6" s="1"/>
  <c r="O125" i="6"/>
  <c r="E13" i="13"/>
  <c r="C43" i="12" s="1"/>
  <c r="D43" i="12" s="1"/>
  <c r="Q21" i="4"/>
  <c r="Q22" i="4"/>
  <c r="Q34" i="4"/>
  <c r="Q57" i="4"/>
  <c r="Q69" i="4"/>
  <c r="Q77" i="4"/>
  <c r="Q81" i="4"/>
  <c r="C70" i="26"/>
  <c r="D70" i="26" s="1"/>
  <c r="E70" i="26" s="1"/>
  <c r="Q39" i="4"/>
  <c r="O117" i="6"/>
  <c r="Q117" i="6" s="1"/>
  <c r="R117" i="6" s="1"/>
  <c r="K66" i="13"/>
  <c r="K74" i="13"/>
  <c r="K82" i="13"/>
  <c r="K98" i="13"/>
  <c r="F73" i="31"/>
  <c r="G71" i="31"/>
  <c r="G73" i="31" s="1"/>
  <c r="F68" i="31"/>
  <c r="G67" i="31"/>
  <c r="G68" i="31" s="1"/>
  <c r="K110" i="13"/>
  <c r="C60" i="26"/>
  <c r="C117" i="28"/>
  <c r="D117" i="28" s="1"/>
  <c r="E117" i="28" s="1"/>
  <c r="C227" i="5"/>
  <c r="D227" i="5" s="1"/>
  <c r="E227" i="5" s="1"/>
  <c r="C139" i="7"/>
  <c r="D139" i="7" s="1"/>
  <c r="E139" i="7" s="1"/>
  <c r="D265" i="7"/>
  <c r="E265" i="7" s="1"/>
  <c r="C248" i="7"/>
  <c r="Q24" i="4"/>
  <c r="Q40" i="4"/>
  <c r="Q54" i="4"/>
  <c r="Q58" i="4"/>
  <c r="Q61" i="4"/>
  <c r="Q76" i="4"/>
  <c r="Q98" i="4"/>
  <c r="Q111" i="4"/>
  <c r="O25" i="6"/>
  <c r="O113" i="6"/>
  <c r="Q113" i="6" s="1"/>
  <c r="R113" i="6" s="1"/>
  <c r="O120" i="6"/>
  <c r="C85" i="7"/>
  <c r="D85" i="7" s="1"/>
  <c r="C203" i="26"/>
  <c r="D203" i="26" s="1"/>
  <c r="E203" i="26" s="1"/>
  <c r="D126" i="25"/>
  <c r="C22" i="24" s="1"/>
  <c r="D22" i="24" s="1"/>
  <c r="E22" i="24" s="1"/>
  <c r="C145" i="28"/>
  <c r="D145" i="28" s="1"/>
  <c r="E145" i="28" s="1"/>
  <c r="C203" i="5"/>
  <c r="D203" i="5" s="1"/>
  <c r="E203" i="5" s="1"/>
  <c r="C228" i="7"/>
  <c r="D228" i="7" s="1"/>
  <c r="D76" i="9"/>
  <c r="E76" i="9" s="1"/>
  <c r="E83" i="9" s="1"/>
  <c r="Q9" i="4"/>
  <c r="Q25" i="4"/>
  <c r="Q55" i="4"/>
  <c r="N126" i="4"/>
  <c r="C24" i="5" s="1"/>
  <c r="D24" i="5" s="1"/>
  <c r="E24" i="5" s="1"/>
  <c r="C253" i="5"/>
  <c r="D253" i="5" s="1"/>
  <c r="E253" i="5" s="1"/>
  <c r="Q114" i="4"/>
  <c r="I119" i="4"/>
  <c r="O93" i="6"/>
  <c r="Q93" i="6" s="1"/>
  <c r="R93" i="6" s="1"/>
  <c r="C121" i="7"/>
  <c r="D121" i="7" s="1"/>
  <c r="E121" i="7" s="1"/>
  <c r="H130" i="6"/>
  <c r="C183" i="7"/>
  <c r="D183" i="7" s="1"/>
  <c r="E183" i="7" s="1"/>
  <c r="K40" i="13"/>
  <c r="K56" i="13"/>
  <c r="C88" i="28"/>
  <c r="D88" i="28" s="1"/>
  <c r="E88" i="28" s="1"/>
  <c r="C137" i="7"/>
  <c r="D137" i="7" s="1"/>
  <c r="E137" i="7" s="1"/>
  <c r="K62" i="13"/>
  <c r="Q30" i="4"/>
  <c r="Q70" i="4"/>
  <c r="Q100" i="4"/>
  <c r="Q115" i="4"/>
  <c r="O121" i="6"/>
  <c r="Q121" i="6" s="1"/>
  <c r="R121" i="6" s="1"/>
  <c r="D157" i="7"/>
  <c r="E157" i="7" s="1"/>
  <c r="C177" i="7"/>
  <c r="D177" i="7" s="1"/>
  <c r="E177" i="7" s="1"/>
  <c r="C69" i="9"/>
  <c r="D69" i="9" s="1"/>
  <c r="E69" i="9" s="1"/>
  <c r="C102" i="28"/>
  <c r="C61" i="32"/>
  <c r="D61" i="32" s="1"/>
  <c r="E61" i="32" s="1"/>
  <c r="C219" i="5"/>
  <c r="D219" i="5" s="1"/>
  <c r="E219" i="5" s="1"/>
  <c r="Q48" i="4"/>
  <c r="Q85" i="4"/>
  <c r="Q92" i="4"/>
  <c r="Q103" i="4"/>
  <c r="C245" i="5"/>
  <c r="D245" i="5" s="1"/>
  <c r="E245" i="5" s="1"/>
  <c r="K86" i="13"/>
  <c r="K104" i="13"/>
  <c r="Q26" i="4"/>
  <c r="Q31" i="4"/>
  <c r="Q38" i="4"/>
  <c r="Q42" i="4"/>
  <c r="Q46" i="4"/>
  <c r="Q67" i="4"/>
  <c r="Q71" i="4"/>
  <c r="C186" i="5"/>
  <c r="D186" i="5" s="1"/>
  <c r="E186" i="5" s="1"/>
  <c r="Q118" i="4"/>
  <c r="C110" i="5"/>
  <c r="D110" i="5" s="1"/>
  <c r="E110" i="5" s="1"/>
  <c r="O42" i="6"/>
  <c r="O87" i="6"/>
  <c r="O108" i="6"/>
  <c r="Q108" i="6" s="1"/>
  <c r="R108" i="6" s="1"/>
  <c r="D155" i="7"/>
  <c r="E155" i="7" s="1"/>
  <c r="C175" i="7"/>
  <c r="C90" i="7"/>
  <c r="D90" i="7" s="1"/>
  <c r="E90" i="7" s="1"/>
  <c r="C65" i="9"/>
  <c r="D65" i="9" s="1"/>
  <c r="E65" i="9" s="1"/>
  <c r="C24" i="41"/>
  <c r="I16" i="4"/>
  <c r="C88" i="5" s="1"/>
  <c r="D88" i="5" s="1"/>
  <c r="E88" i="5" s="1"/>
  <c r="Q33" i="4"/>
  <c r="Q112" i="4"/>
  <c r="D15" i="6"/>
  <c r="C59" i="7" s="1"/>
  <c r="C82" i="7"/>
  <c r="D82" i="7" s="1"/>
  <c r="E82" i="7" s="1"/>
  <c r="O48" i="6"/>
  <c r="Q48" i="6" s="1"/>
  <c r="R48" i="6" s="1"/>
  <c r="Q45" i="4"/>
  <c r="Q89" i="4"/>
  <c r="Q43" i="4"/>
  <c r="Q94" i="4"/>
  <c r="C204" i="5"/>
  <c r="D204" i="5" s="1"/>
  <c r="E204" i="5" s="1"/>
  <c r="Q113" i="4"/>
  <c r="O38" i="6"/>
  <c r="Q38" i="6" s="1"/>
  <c r="R38" i="6" s="1"/>
  <c r="O49" i="6"/>
  <c r="O70" i="6"/>
  <c r="O74" i="6"/>
  <c r="O104" i="6"/>
  <c r="Q104" i="6" s="1"/>
  <c r="R104" i="6" s="1"/>
  <c r="J130" i="6"/>
  <c r="C210" i="7"/>
  <c r="O112" i="6"/>
  <c r="K143" i="14"/>
  <c r="C13" i="23"/>
  <c r="D13" i="23" s="1"/>
  <c r="E13" i="23" s="1"/>
  <c r="C104" i="28"/>
  <c r="D104" i="28" s="1"/>
  <c r="E104" i="28" s="1"/>
  <c r="O54" i="6"/>
  <c r="C19" i="23"/>
  <c r="D19" i="23" s="1"/>
  <c r="Q50" i="4"/>
  <c r="C238" i="5"/>
  <c r="D238" i="5" s="1"/>
  <c r="E238" i="5" s="1"/>
  <c r="C278" i="5"/>
  <c r="D270" i="5"/>
  <c r="D128" i="5"/>
  <c r="C138" i="5"/>
  <c r="Q80" i="4"/>
  <c r="D149" i="5"/>
  <c r="C159" i="5"/>
  <c r="Q83" i="4"/>
  <c r="F126" i="4"/>
  <c r="D108" i="5"/>
  <c r="E108" i="5" s="1"/>
  <c r="G126" i="4"/>
  <c r="K36" i="13"/>
  <c r="K80" i="13"/>
  <c r="K107" i="13"/>
  <c r="K106" i="13"/>
  <c r="K95" i="13"/>
  <c r="K96" i="13"/>
  <c r="K33" i="13"/>
  <c r="K57" i="13"/>
  <c r="K77" i="13"/>
  <c r="K89" i="13"/>
  <c r="K108" i="13"/>
  <c r="K105" i="13"/>
  <c r="K39" i="13"/>
  <c r="K63" i="13"/>
  <c r="K71" i="13"/>
  <c r="K117" i="13"/>
  <c r="K65" i="13"/>
  <c r="K41" i="13"/>
  <c r="K81" i="13"/>
  <c r="K93" i="13"/>
  <c r="K18" i="13"/>
  <c r="K38" i="13"/>
  <c r="K23" i="13"/>
  <c r="K27" i="13"/>
  <c r="K47" i="13"/>
  <c r="K103" i="13"/>
  <c r="K17" i="13"/>
  <c r="K25" i="13"/>
  <c r="K69" i="13"/>
  <c r="K24" i="13"/>
  <c r="K32" i="13"/>
  <c r="K48" i="13"/>
  <c r="K68" i="13"/>
  <c r="K72" i="13"/>
  <c r="K92" i="13"/>
  <c r="C222" i="5"/>
  <c r="D222" i="5" s="1"/>
  <c r="E222" i="5" s="1"/>
  <c r="Q5" i="4"/>
  <c r="D114" i="28"/>
  <c r="E114" i="28" s="1"/>
  <c r="D142" i="28"/>
  <c r="E142" i="28" s="1"/>
  <c r="D75" i="28"/>
  <c r="E75" i="28" s="1"/>
  <c r="D80" i="28"/>
  <c r="E80" i="28" s="1"/>
  <c r="C128" i="28"/>
  <c r="C156" i="28"/>
  <c r="D156" i="28" s="1"/>
  <c r="D115" i="28"/>
  <c r="C156" i="30"/>
  <c r="D156" i="30" s="1"/>
  <c r="E156" i="30" s="1"/>
  <c r="C61" i="30"/>
  <c r="D61" i="30" s="1"/>
  <c r="E61" i="30" s="1"/>
  <c r="C159" i="30"/>
  <c r="D159" i="30" s="1"/>
  <c r="E159" i="30" s="1"/>
  <c r="C58" i="30"/>
  <c r="D58" i="30" s="1"/>
  <c r="E58" i="30" s="1"/>
  <c r="C129" i="30"/>
  <c r="D129" i="30" s="1"/>
  <c r="E129" i="30" s="1"/>
  <c r="C157" i="30"/>
  <c r="D157" i="30" s="1"/>
  <c r="E157" i="30" s="1"/>
  <c r="D218" i="26"/>
  <c r="C225" i="26"/>
  <c r="C226" i="26" s="1"/>
  <c r="C29" i="26"/>
  <c r="C204" i="26"/>
  <c r="D204" i="26" s="1"/>
  <c r="C20" i="26"/>
  <c r="D20" i="26" s="1"/>
  <c r="E20" i="26" s="1"/>
  <c r="C137" i="26"/>
  <c r="C157" i="26"/>
  <c r="D150" i="26"/>
  <c r="D124" i="26"/>
  <c r="C131" i="26"/>
  <c r="C60" i="32"/>
  <c r="B24" i="28"/>
  <c r="C40" i="11"/>
  <c r="D40" i="11" s="1"/>
  <c r="E40" i="11" s="1"/>
  <c r="D154" i="11"/>
  <c r="E154" i="11" s="1"/>
  <c r="C9" i="11"/>
  <c r="D9" i="11" s="1"/>
  <c r="D152" i="11"/>
  <c r="E152" i="11" s="1"/>
  <c r="C266" i="11"/>
  <c r="D266" i="11" s="1"/>
  <c r="C116" i="26"/>
  <c r="D116" i="26" s="1"/>
  <c r="E116" i="26" s="1"/>
  <c r="I123" i="8"/>
  <c r="L18" i="14"/>
  <c r="L123" i="14" s="1"/>
  <c r="C76" i="11"/>
  <c r="C56" i="26"/>
  <c r="D56" i="26" s="1"/>
  <c r="E56" i="26" s="1"/>
  <c r="C7" i="26"/>
  <c r="C28" i="26"/>
  <c r="D28" i="26" s="1"/>
  <c r="E28" i="26" s="1"/>
  <c r="C54" i="26"/>
  <c r="D54" i="26" s="1"/>
  <c r="E54" i="26" s="1"/>
  <c r="C13" i="26"/>
  <c r="C30" i="26"/>
  <c r="D30" i="26" s="1"/>
  <c r="E30" i="26" s="1"/>
  <c r="C81" i="26"/>
  <c r="C19" i="26"/>
  <c r="B51" i="12"/>
  <c r="B38" i="24"/>
  <c r="C22" i="26"/>
  <c r="D22" i="26" s="1"/>
  <c r="E22" i="26" s="1"/>
  <c r="C21" i="26"/>
  <c r="D21" i="26" s="1"/>
  <c r="E21" i="26" s="1"/>
  <c r="J130" i="13"/>
  <c r="C120" i="12" s="1"/>
  <c r="D120" i="12" s="1"/>
  <c r="E120" i="12" s="1"/>
  <c r="K127" i="13"/>
  <c r="K128" i="13"/>
  <c r="K120" i="13"/>
  <c r="K121" i="13"/>
  <c r="C132" i="13"/>
  <c r="K118" i="13"/>
  <c r="K122" i="13"/>
  <c r="D132" i="13"/>
  <c r="K115" i="13"/>
  <c r="K123" i="13"/>
  <c r="K15" i="13"/>
  <c r="K35" i="13"/>
  <c r="K101" i="13"/>
  <c r="K20" i="13"/>
  <c r="K55" i="13"/>
  <c r="K59" i="13"/>
  <c r="K44" i="13"/>
  <c r="K75" i="13"/>
  <c r="K83" i="13"/>
  <c r="K45" i="13"/>
  <c r="K53" i="13"/>
  <c r="K99" i="13"/>
  <c r="K50" i="13"/>
  <c r="G132" i="13"/>
  <c r="C14" i="12" s="1"/>
  <c r="K21" i="13"/>
  <c r="K29" i="13"/>
  <c r="K54" i="13"/>
  <c r="K26" i="13"/>
  <c r="K87" i="13"/>
  <c r="K30" i="13"/>
  <c r="K79" i="13"/>
  <c r="K22" i="13"/>
  <c r="K42" i="13"/>
  <c r="K46" i="13"/>
  <c r="K73" i="13"/>
  <c r="K90" i="13"/>
  <c r="K70" i="13"/>
  <c r="K94" i="13"/>
  <c r="K43" i="13"/>
  <c r="K60" i="13"/>
  <c r="K76" i="13"/>
  <c r="K100" i="13"/>
  <c r="K64" i="13"/>
  <c r="K84" i="13"/>
  <c r="K34" i="13"/>
  <c r="K51" i="13"/>
  <c r="K78" i="13"/>
  <c r="K102" i="13"/>
  <c r="K9" i="13"/>
  <c r="K6" i="13"/>
  <c r="C93" i="12"/>
  <c r="K10" i="13"/>
  <c r="D107" i="12"/>
  <c r="K8" i="13"/>
  <c r="K5" i="13"/>
  <c r="B16" i="5"/>
  <c r="C187" i="9"/>
  <c r="C166" i="9"/>
  <c r="D166" i="9" s="1"/>
  <c r="C91" i="9"/>
  <c r="D91" i="9" s="1"/>
  <c r="E91" i="9" s="1"/>
  <c r="K123" i="8"/>
  <c r="C140" i="9"/>
  <c r="D140" i="9" s="1"/>
  <c r="B62" i="5"/>
  <c r="C82" i="26"/>
  <c r="D82" i="26" s="1"/>
  <c r="E82" i="26" s="1"/>
  <c r="D112" i="26"/>
  <c r="E112" i="26" s="1"/>
  <c r="D83" i="26"/>
  <c r="E83" i="26" s="1"/>
  <c r="E124" i="4"/>
  <c r="C78" i="5" s="1"/>
  <c r="B67" i="28"/>
  <c r="B212" i="5"/>
  <c r="B131" i="15"/>
  <c r="B195" i="5"/>
  <c r="B22" i="30"/>
  <c r="B23" i="30" s="1"/>
  <c r="B135" i="12"/>
  <c r="B31" i="7"/>
  <c r="B14" i="23"/>
  <c r="B27" i="23" s="1"/>
  <c r="D52" i="28"/>
  <c r="E52" i="28" s="1"/>
  <c r="C37" i="28"/>
  <c r="B66" i="30"/>
  <c r="B86" i="11"/>
  <c r="B174" i="9"/>
  <c r="B161" i="9"/>
  <c r="B201" i="9"/>
  <c r="O118" i="6"/>
  <c r="O53" i="6"/>
  <c r="Q53" i="6" s="1"/>
  <c r="R53" i="6" s="1"/>
  <c r="O60" i="6"/>
  <c r="Q60" i="6" s="1"/>
  <c r="R60" i="6" s="1"/>
  <c r="O64" i="6"/>
  <c r="Q64" i="6" s="1"/>
  <c r="R64" i="6" s="1"/>
  <c r="O100" i="6"/>
  <c r="Q100" i="6" s="1"/>
  <c r="R100" i="6" s="1"/>
  <c r="O36" i="6"/>
  <c r="Q36" i="6" s="1"/>
  <c r="R36" i="6" s="1"/>
  <c r="O68" i="6"/>
  <c r="K130" i="6"/>
  <c r="C27" i="7" s="1"/>
  <c r="D27" i="7" s="1"/>
  <c r="E27" i="7" s="1"/>
  <c r="O43" i="6"/>
  <c r="Q43" i="6" s="1"/>
  <c r="R43" i="6" s="1"/>
  <c r="O78" i="6"/>
  <c r="O95" i="6"/>
  <c r="O22" i="6"/>
  <c r="O96" i="6"/>
  <c r="Q96" i="6" s="1"/>
  <c r="R96" i="6" s="1"/>
  <c r="M130" i="6"/>
  <c r="O63" i="6"/>
  <c r="Q63" i="6" s="1"/>
  <c r="R63" i="6" s="1"/>
  <c r="O73" i="6"/>
  <c r="O76" i="6"/>
  <c r="Q76" i="6" s="1"/>
  <c r="R76" i="6" s="1"/>
  <c r="O99" i="6"/>
  <c r="Q99" i="6" s="1"/>
  <c r="R99" i="6" s="1"/>
  <c r="O45" i="6"/>
  <c r="Q45" i="6" s="1"/>
  <c r="R45" i="6" s="1"/>
  <c r="O86" i="6"/>
  <c r="O85" i="6"/>
  <c r="O56" i="6"/>
  <c r="Q56" i="6" s="1"/>
  <c r="R56" i="6" s="1"/>
  <c r="O97" i="6"/>
  <c r="O82" i="6"/>
  <c r="O24" i="6"/>
  <c r="O28" i="6"/>
  <c r="O32" i="6"/>
  <c r="Q32" i="6" s="1"/>
  <c r="R32" i="6" s="1"/>
  <c r="O35" i="6"/>
  <c r="Q35" i="6" s="1"/>
  <c r="R35" i="6" s="1"/>
  <c r="O102" i="6"/>
  <c r="Q102" i="6" s="1"/>
  <c r="R102" i="6" s="1"/>
  <c r="O30" i="6"/>
  <c r="O41" i="6"/>
  <c r="O65" i="6"/>
  <c r="Q65" i="6" s="1"/>
  <c r="R65" i="6" s="1"/>
  <c r="O26" i="6"/>
  <c r="O69" i="6"/>
  <c r="O75" i="6"/>
  <c r="Q75" i="6" s="1"/>
  <c r="R75" i="6" s="1"/>
  <c r="G130" i="6"/>
  <c r="C17" i="7" s="1"/>
  <c r="D128" i="6"/>
  <c r="O115" i="6"/>
  <c r="O119" i="6"/>
  <c r="Q119" i="6" s="1"/>
  <c r="R119" i="6" s="1"/>
  <c r="O122" i="6"/>
  <c r="Q122" i="6" s="1"/>
  <c r="R122" i="6" s="1"/>
  <c r="O114" i="6"/>
  <c r="Q114" i="6" s="1"/>
  <c r="R114" i="6" s="1"/>
  <c r="O105" i="6"/>
  <c r="Q105" i="6" s="1"/>
  <c r="R105" i="6" s="1"/>
  <c r="O19" i="6"/>
  <c r="O37" i="6"/>
  <c r="Q37" i="6" s="1"/>
  <c r="R37" i="6" s="1"/>
  <c r="O40" i="6"/>
  <c r="O59" i="6"/>
  <c r="Q59" i="6" s="1"/>
  <c r="R59" i="6" s="1"/>
  <c r="O62" i="6"/>
  <c r="Q62" i="6" s="1"/>
  <c r="R62" i="6" s="1"/>
  <c r="O81" i="6"/>
  <c r="O84" i="6"/>
  <c r="O23" i="6"/>
  <c r="O34" i="6"/>
  <c r="O46" i="6"/>
  <c r="Q46" i="6" s="1"/>
  <c r="R46" i="6" s="1"/>
  <c r="O31" i="6"/>
  <c r="Q31" i="6" s="1"/>
  <c r="R31" i="6" s="1"/>
  <c r="O66" i="6"/>
  <c r="Q66" i="6" s="1"/>
  <c r="R66" i="6" s="1"/>
  <c r="O103" i="6"/>
  <c r="Q103" i="6" s="1"/>
  <c r="R103" i="6" s="1"/>
  <c r="O106" i="6"/>
  <c r="O44" i="6"/>
  <c r="O47" i="6"/>
  <c r="Q47" i="6" s="1"/>
  <c r="R47" i="6" s="1"/>
  <c r="O91" i="6"/>
  <c r="Q91" i="6" s="1"/>
  <c r="R91" i="6" s="1"/>
  <c r="O18" i="6"/>
  <c r="O29" i="6"/>
  <c r="O92" i="6"/>
  <c r="Q92" i="6" s="1"/>
  <c r="R92" i="6" s="1"/>
  <c r="O101" i="6"/>
  <c r="Q101" i="6" s="1"/>
  <c r="R101" i="6" s="1"/>
  <c r="O33" i="6"/>
  <c r="Q33" i="6" s="1"/>
  <c r="R33" i="6" s="1"/>
  <c r="O52" i="6"/>
  <c r="Q52" i="6" s="1"/>
  <c r="R52" i="6" s="1"/>
  <c r="O77" i="6"/>
  <c r="O83" i="6"/>
  <c r="O98" i="6"/>
  <c r="O10" i="6"/>
  <c r="O13" i="6"/>
  <c r="O7" i="6"/>
  <c r="O11" i="6"/>
  <c r="O8" i="6"/>
  <c r="O12" i="6"/>
  <c r="O5" i="6"/>
  <c r="M23" i="29"/>
  <c r="M61" i="29"/>
  <c r="M86" i="29"/>
  <c r="M98" i="29"/>
  <c r="F124" i="29"/>
  <c r="M50" i="29"/>
  <c r="H131" i="29"/>
  <c r="C93" i="30" s="1"/>
  <c r="D93" i="30" s="1"/>
  <c r="E93" i="30" s="1"/>
  <c r="M82" i="29"/>
  <c r="M110" i="29"/>
  <c r="M47" i="29"/>
  <c r="M130" i="29"/>
  <c r="M35" i="29"/>
  <c r="M103" i="29"/>
  <c r="M127" i="29"/>
  <c r="M44" i="29"/>
  <c r="M115" i="29"/>
  <c r="M53" i="29"/>
  <c r="M120" i="29"/>
  <c r="M42" i="29"/>
  <c r="M58" i="29"/>
  <c r="M62" i="29"/>
  <c r="M74" i="29"/>
  <c r="M117" i="29"/>
  <c r="H15" i="29"/>
  <c r="C86" i="30" s="1"/>
  <c r="D86" i="30" s="1"/>
  <c r="M13" i="29"/>
  <c r="M14" i="29"/>
  <c r="M7" i="29"/>
  <c r="M10" i="29"/>
  <c r="M109" i="29"/>
  <c r="M65" i="29"/>
  <c r="M22" i="29"/>
  <c r="M26" i="29"/>
  <c r="M38" i="29"/>
  <c r="M85" i="29"/>
  <c r="M89" i="29"/>
  <c r="M93" i="29"/>
  <c r="J133" i="29"/>
  <c r="M59" i="29"/>
  <c r="M20" i="29"/>
  <c r="M79" i="29"/>
  <c r="M83" i="29"/>
  <c r="M95" i="29"/>
  <c r="M32" i="29"/>
  <c r="M63" i="29"/>
  <c r="M71" i="29"/>
  <c r="M99" i="29"/>
  <c r="M107" i="29"/>
  <c r="M25" i="29"/>
  <c r="M29" i="29"/>
  <c r="M68" i="29"/>
  <c r="M92" i="29"/>
  <c r="M12" i="29"/>
  <c r="I133" i="29"/>
  <c r="L15" i="29"/>
  <c r="C114" i="30" s="1"/>
  <c r="M4" i="29"/>
  <c r="M34" i="29"/>
  <c r="M76" i="29"/>
  <c r="M80" i="29"/>
  <c r="M106" i="29"/>
  <c r="M17" i="29"/>
  <c r="M43" i="29"/>
  <c r="M77" i="29"/>
  <c r="M40" i="29"/>
  <c r="M104" i="29"/>
  <c r="M36" i="29"/>
  <c r="M70" i="29"/>
  <c r="M97" i="29"/>
  <c r="M41" i="29"/>
  <c r="M52" i="29"/>
  <c r="M56" i="29"/>
  <c r="M101" i="29"/>
  <c r="M19" i="29"/>
  <c r="M94" i="29"/>
  <c r="M129" i="29"/>
  <c r="M122" i="29"/>
  <c r="M118" i="29"/>
  <c r="M119" i="29"/>
  <c r="M123" i="29"/>
  <c r="M116" i="29"/>
  <c r="M37" i="29"/>
  <c r="M72" i="29"/>
  <c r="M55" i="29"/>
  <c r="M45" i="29"/>
  <c r="M27" i="29"/>
  <c r="M73" i="29"/>
  <c r="M31" i="29"/>
  <c r="M91" i="29"/>
  <c r="M81" i="29"/>
  <c r="M28" i="29"/>
  <c r="M60" i="29"/>
  <c r="M88" i="29"/>
  <c r="M57" i="29"/>
  <c r="M75" i="29"/>
  <c r="M96" i="29"/>
  <c r="M11" i="29"/>
  <c r="M9" i="29"/>
  <c r="M6" i="29"/>
  <c r="C35" i="41"/>
  <c r="C7" i="41"/>
  <c r="D7" i="41" s="1"/>
  <c r="C91" i="42"/>
  <c r="C9" i="42"/>
  <c r="D9" i="42" s="1"/>
  <c r="E9" i="42" s="1"/>
  <c r="C10" i="42"/>
  <c r="D10" i="42" s="1"/>
  <c r="E10" i="42" s="1"/>
  <c r="C15" i="15"/>
  <c r="D15" i="15" s="1"/>
  <c r="E15" i="15" s="1"/>
  <c r="C16" i="15"/>
  <c r="D16" i="15" s="1"/>
  <c r="E16" i="15" s="1"/>
  <c r="C53" i="15"/>
  <c r="D53" i="15" s="1"/>
  <c r="E53" i="15" s="1"/>
  <c r="L8" i="14"/>
  <c r="L5" i="14"/>
  <c r="C39" i="11"/>
  <c r="D39" i="11" s="1"/>
  <c r="E39" i="11" s="1"/>
  <c r="C311" i="11"/>
  <c r="E329" i="11"/>
  <c r="E357" i="11"/>
  <c r="E366" i="11" s="1"/>
  <c r="D366" i="11"/>
  <c r="C10" i="11"/>
  <c r="D10" i="11" s="1"/>
  <c r="E10" i="11" s="1"/>
  <c r="C42" i="11"/>
  <c r="D42" i="11" s="1"/>
  <c r="E42" i="11" s="1"/>
  <c r="C366" i="11"/>
  <c r="D302" i="11"/>
  <c r="E302" i="11" s="1"/>
  <c r="E311" i="11" s="1"/>
  <c r="D16" i="11"/>
  <c r="E16" i="11" s="1"/>
  <c r="C406" i="11"/>
  <c r="C85" i="11"/>
  <c r="D85" i="11" s="1"/>
  <c r="E85" i="11" s="1"/>
  <c r="C79" i="11"/>
  <c r="D79" i="11" s="1"/>
  <c r="E79" i="11" s="1"/>
  <c r="D28" i="11"/>
  <c r="E28" i="11" s="1"/>
  <c r="C445" i="11"/>
  <c r="B57" i="9"/>
  <c r="B136" i="30"/>
  <c r="B122" i="9"/>
  <c r="B23" i="24"/>
  <c r="B160" i="11"/>
  <c r="B91" i="42"/>
  <c r="B107" i="42"/>
  <c r="B274" i="11"/>
  <c r="B44" i="5"/>
  <c r="B148" i="9"/>
  <c r="B187" i="9"/>
  <c r="B148" i="15"/>
  <c r="B38" i="28"/>
  <c r="B181" i="15"/>
  <c r="B29" i="9"/>
  <c r="B122" i="30"/>
  <c r="C128" i="25"/>
  <c r="C45" i="24"/>
  <c r="D45" i="24" s="1"/>
  <c r="E45" i="24" s="1"/>
  <c r="E123" i="8"/>
  <c r="B91" i="7"/>
  <c r="B31" i="11"/>
  <c r="B66" i="11"/>
  <c r="B17" i="15"/>
  <c r="B97" i="15"/>
  <c r="B73" i="23"/>
  <c r="B52" i="24"/>
  <c r="B52" i="30"/>
  <c r="B11" i="42"/>
  <c r="B12" i="42" s="1"/>
  <c r="B74" i="7"/>
  <c r="B70" i="9"/>
  <c r="B107" i="12"/>
  <c r="B77" i="15"/>
  <c r="B228" i="5"/>
  <c r="B176" i="5"/>
  <c r="B135" i="9"/>
  <c r="B165" i="15"/>
  <c r="B96" i="9"/>
  <c r="B59" i="23"/>
  <c r="B124" i="11"/>
  <c r="B347" i="11"/>
  <c r="B93" i="12"/>
  <c r="B24" i="15"/>
  <c r="B60" i="42"/>
  <c r="B19" i="7"/>
  <c r="B42" i="23"/>
  <c r="B28" i="42"/>
  <c r="B21" i="11"/>
  <c r="B198" i="15"/>
  <c r="B106" i="11"/>
  <c r="B15" i="12"/>
  <c r="B22" i="12" s="1"/>
  <c r="O4" i="6"/>
  <c r="O9" i="6"/>
  <c r="O6" i="6"/>
  <c r="C86" i="23"/>
  <c r="D86" i="23" s="1"/>
  <c r="E86" i="23" s="1"/>
  <c r="C133" i="22"/>
  <c r="C7" i="23" s="1"/>
  <c r="D7" i="23" s="1"/>
  <c r="C52" i="9"/>
  <c r="D52" i="9" s="1"/>
  <c r="E52" i="9" s="1"/>
  <c r="C50" i="9"/>
  <c r="D50" i="9" s="1"/>
  <c r="E50" i="9" s="1"/>
  <c r="C49" i="9"/>
  <c r="D49" i="9" s="1"/>
  <c r="Q73" i="4"/>
  <c r="J126" i="4"/>
  <c r="C20" i="5" s="1"/>
  <c r="Q52" i="4"/>
  <c r="I106" i="4"/>
  <c r="P106" i="4"/>
  <c r="C168" i="5" s="1"/>
  <c r="D168" i="5" s="1"/>
  <c r="E168" i="5" s="1"/>
  <c r="O126" i="4"/>
  <c r="E119" i="4"/>
  <c r="C73" i="5" s="1"/>
  <c r="D73" i="5" s="1"/>
  <c r="E73" i="5" s="1"/>
  <c r="Q96" i="4"/>
  <c r="Q78" i="4"/>
  <c r="Q74" i="4"/>
  <c r="C54" i="5"/>
  <c r="D54" i="5" s="1"/>
  <c r="E54" i="5" s="1"/>
  <c r="Q27" i="4"/>
  <c r="E106" i="4"/>
  <c r="Q18" i="4"/>
  <c r="P16" i="4"/>
  <c r="C167" i="5" s="1"/>
  <c r="Q15" i="4"/>
  <c r="Q14" i="4"/>
  <c r="Q12" i="4"/>
  <c r="Q11" i="4"/>
  <c r="E16" i="4"/>
  <c r="Q8" i="4"/>
  <c r="C53" i="5"/>
  <c r="D53" i="5" s="1"/>
  <c r="E53" i="5" s="1"/>
  <c r="Q4" i="4"/>
  <c r="E229" i="7"/>
  <c r="D62" i="9"/>
  <c r="D71" i="7"/>
  <c r="E71" i="7" s="1"/>
  <c r="E114" i="9"/>
  <c r="D211" i="5"/>
  <c r="E211" i="5" s="1"/>
  <c r="E153" i="9"/>
  <c r="C118" i="5"/>
  <c r="D107" i="5"/>
  <c r="D185" i="5"/>
  <c r="I110" i="6"/>
  <c r="H13" i="13"/>
  <c r="C71" i="12" s="1"/>
  <c r="K4" i="13"/>
  <c r="Q66" i="4"/>
  <c r="Q102" i="4"/>
  <c r="C261" i="5"/>
  <c r="O27" i="6"/>
  <c r="L130" i="6"/>
  <c r="D192" i="9"/>
  <c r="C167" i="9"/>
  <c r="D167" i="9" s="1"/>
  <c r="E167" i="9" s="1"/>
  <c r="M126" i="4"/>
  <c r="C23" i="5" s="1"/>
  <c r="D23" i="5" s="1"/>
  <c r="E23" i="5" s="1"/>
  <c r="D163" i="7"/>
  <c r="E163" i="7" s="1"/>
  <c r="C126" i="4"/>
  <c r="P124" i="4"/>
  <c r="E252" i="5"/>
  <c r="Q63" i="4"/>
  <c r="Q99" i="4"/>
  <c r="D110" i="6"/>
  <c r="C61" i="7" s="1"/>
  <c r="O20" i="6"/>
  <c r="O61" i="6"/>
  <c r="Q61" i="6" s="1"/>
  <c r="R61" i="6" s="1"/>
  <c r="O90" i="6"/>
  <c r="Q90" i="6" s="1"/>
  <c r="R90" i="6" s="1"/>
  <c r="E118" i="7"/>
  <c r="E136" i="7"/>
  <c r="C169" i="9"/>
  <c r="D169" i="9" s="1"/>
  <c r="E169" i="9" s="1"/>
  <c r="C143" i="9"/>
  <c r="D143" i="9" s="1"/>
  <c r="E143" i="9" s="1"/>
  <c r="B16" i="9"/>
  <c r="D115" i="11"/>
  <c r="C124" i="11"/>
  <c r="D220" i="5"/>
  <c r="O17" i="6"/>
  <c r="N110" i="6"/>
  <c r="C192" i="7" s="1"/>
  <c r="O116" i="6"/>
  <c r="Q116" i="6" s="1"/>
  <c r="R116" i="6" s="1"/>
  <c r="D248" i="7"/>
  <c r="E248" i="7" s="1"/>
  <c r="D188" i="5"/>
  <c r="E188" i="5" s="1"/>
  <c r="O72" i="6"/>
  <c r="C20" i="9"/>
  <c r="B42" i="9"/>
  <c r="C247" i="11"/>
  <c r="D247" i="11" s="1"/>
  <c r="E247" i="11" s="1"/>
  <c r="D20" i="11"/>
  <c r="E20" i="11" s="1"/>
  <c r="Q93" i="4"/>
  <c r="D126" i="4"/>
  <c r="C8" i="5" s="1"/>
  <c r="O21" i="6"/>
  <c r="Q87" i="4"/>
  <c r="O39" i="6"/>
  <c r="O88" i="6"/>
  <c r="Q88" i="6" s="1"/>
  <c r="R88" i="6" s="1"/>
  <c r="O94" i="6"/>
  <c r="Q94" i="6" s="1"/>
  <c r="R94" i="6" s="1"/>
  <c r="O109" i="6"/>
  <c r="Q109" i="6" s="1"/>
  <c r="R109" i="6" s="1"/>
  <c r="C13" i="9"/>
  <c r="D13" i="9" s="1"/>
  <c r="E13" i="9" s="1"/>
  <c r="C109" i="9"/>
  <c r="C11" i="11"/>
  <c r="D11" i="11" s="1"/>
  <c r="E11" i="11" s="1"/>
  <c r="D208" i="11"/>
  <c r="E208" i="11" s="1"/>
  <c r="D18" i="11"/>
  <c r="E18" i="11" s="1"/>
  <c r="Q84" i="4"/>
  <c r="H126" i="4"/>
  <c r="C15" i="5" s="1"/>
  <c r="D237" i="5"/>
  <c r="I128" i="6"/>
  <c r="C109" i="7" s="1"/>
  <c r="C28" i="9"/>
  <c r="D28" i="9" s="1"/>
  <c r="E28" i="9" s="1"/>
  <c r="E96" i="11"/>
  <c r="D219" i="9"/>
  <c r="D119" i="7"/>
  <c r="E119" i="7" s="1"/>
  <c r="N123" i="6"/>
  <c r="B48" i="7"/>
  <c r="D109" i="9"/>
  <c r="E101" i="9"/>
  <c r="E109" i="9" s="1"/>
  <c r="C199" i="9"/>
  <c r="C26" i="9"/>
  <c r="D26" i="9" s="1"/>
  <c r="E26" i="9" s="1"/>
  <c r="Q90" i="4"/>
  <c r="I123" i="6"/>
  <c r="C252" i="7"/>
  <c r="D252" i="7" s="1"/>
  <c r="E252" i="7" s="1"/>
  <c r="D126" i="7"/>
  <c r="E126" i="7" s="1"/>
  <c r="E130" i="6"/>
  <c r="C14" i="7" s="1"/>
  <c r="C130" i="6"/>
  <c r="C7" i="7" s="1"/>
  <c r="C8" i="7" s="1"/>
  <c r="C236" i="7"/>
  <c r="D151" i="11"/>
  <c r="F130" i="6"/>
  <c r="C16" i="7" s="1"/>
  <c r="C160" i="9"/>
  <c r="D160" i="9" s="1"/>
  <c r="E160" i="9" s="1"/>
  <c r="D19" i="11"/>
  <c r="E19" i="11" s="1"/>
  <c r="P119" i="4"/>
  <c r="K126" i="4"/>
  <c r="C21" i="5" s="1"/>
  <c r="D21" i="5" s="1"/>
  <c r="E21" i="5" s="1"/>
  <c r="Q72" i="4"/>
  <c r="Q109" i="4"/>
  <c r="L126" i="4"/>
  <c r="C22" i="5" s="1"/>
  <c r="D22" i="5" s="1"/>
  <c r="E22" i="5" s="1"/>
  <c r="B79" i="5"/>
  <c r="D101" i="7"/>
  <c r="O79" i="6"/>
  <c r="Q79" i="6" s="1"/>
  <c r="R79" i="6" s="1"/>
  <c r="D123" i="6"/>
  <c r="C64" i="7" s="1"/>
  <c r="D64" i="7" s="1"/>
  <c r="E64" i="7" s="1"/>
  <c r="D144" i="7"/>
  <c r="E144" i="7" s="1"/>
  <c r="E245" i="7"/>
  <c r="C89" i="9"/>
  <c r="D89" i="9" s="1"/>
  <c r="E89" i="9" s="1"/>
  <c r="D179" i="9"/>
  <c r="D206" i="9"/>
  <c r="E196" i="11"/>
  <c r="O127" i="6"/>
  <c r="C115" i="9"/>
  <c r="D115" i="9" s="1"/>
  <c r="E115" i="9" s="1"/>
  <c r="C135" i="9"/>
  <c r="C141" i="11"/>
  <c r="D377" i="11"/>
  <c r="C387" i="11"/>
  <c r="C50" i="15"/>
  <c r="C51" i="15"/>
  <c r="D51" i="15" s="1"/>
  <c r="E51" i="15" s="1"/>
  <c r="D141" i="11"/>
  <c r="E133" i="11"/>
  <c r="E141" i="11" s="1"/>
  <c r="C178" i="11"/>
  <c r="D169" i="11"/>
  <c r="D196" i="11"/>
  <c r="D246" i="11"/>
  <c r="D282" i="11"/>
  <c r="C292" i="11"/>
  <c r="E397" i="11"/>
  <c r="E406" i="11" s="1"/>
  <c r="D406" i="11"/>
  <c r="C338" i="11"/>
  <c r="C196" i="11"/>
  <c r="D236" i="11"/>
  <c r="E226" i="11"/>
  <c r="E236" i="11" s="1"/>
  <c r="D445" i="11"/>
  <c r="E85" i="12"/>
  <c r="E93" i="12" s="1"/>
  <c r="D93" i="12"/>
  <c r="C124" i="23"/>
  <c r="D124" i="23" s="1"/>
  <c r="E124" i="23" s="1"/>
  <c r="C88" i="9"/>
  <c r="C141" i="9"/>
  <c r="D141" i="9" s="1"/>
  <c r="E141" i="9" s="1"/>
  <c r="C209" i="9"/>
  <c r="D209" i="9" s="1"/>
  <c r="E209" i="9" s="1"/>
  <c r="C77" i="11"/>
  <c r="D77" i="11" s="1"/>
  <c r="E77" i="11" s="1"/>
  <c r="E445" i="11"/>
  <c r="O55" i="6"/>
  <c r="Q55" i="6" s="1"/>
  <c r="R55" i="6" s="1"/>
  <c r="D154" i="7"/>
  <c r="P123" i="8"/>
  <c r="P125" i="8" s="1"/>
  <c r="E207" i="11"/>
  <c r="D57" i="12"/>
  <c r="E127" i="9"/>
  <c r="E135" i="9" s="1"/>
  <c r="D135" i="9"/>
  <c r="E107" i="12"/>
  <c r="B79" i="12"/>
  <c r="H130" i="13"/>
  <c r="K126" i="13"/>
  <c r="C44" i="11"/>
  <c r="D44" i="11" s="1"/>
  <c r="E44" i="11" s="1"/>
  <c r="J111" i="13"/>
  <c r="I132" i="13"/>
  <c r="C20" i="12" s="1"/>
  <c r="C134" i="12"/>
  <c r="D134" i="12" s="1"/>
  <c r="E134" i="12" s="1"/>
  <c r="E148" i="15"/>
  <c r="E43" i="12"/>
  <c r="C107" i="12"/>
  <c r="J13" i="13"/>
  <c r="E111" i="13"/>
  <c r="K19" i="13"/>
  <c r="H111" i="13"/>
  <c r="C72" i="12" s="1"/>
  <c r="D72" i="12" s="1"/>
  <c r="E72" i="12" s="1"/>
  <c r="K119" i="13"/>
  <c r="B42" i="15"/>
  <c r="C426" i="11"/>
  <c r="K109" i="13"/>
  <c r="K116" i="13"/>
  <c r="E93" i="23"/>
  <c r="C329" i="11"/>
  <c r="D416" i="11"/>
  <c r="B121" i="12"/>
  <c r="E124" i="13"/>
  <c r="C46" i="12" s="1"/>
  <c r="D46" i="12" s="1"/>
  <c r="E46" i="12" s="1"/>
  <c r="C14" i="15"/>
  <c r="C236" i="11"/>
  <c r="D329" i="11"/>
  <c r="B65" i="12"/>
  <c r="H124" i="13"/>
  <c r="C74" i="12" s="1"/>
  <c r="D74" i="12" s="1"/>
  <c r="E74" i="12" s="1"/>
  <c r="J124" i="13"/>
  <c r="F132" i="13"/>
  <c r="C13" i="12" s="1"/>
  <c r="D13" i="12" s="1"/>
  <c r="E13" i="12" s="1"/>
  <c r="D68" i="15"/>
  <c r="C77" i="15"/>
  <c r="E90" i="15"/>
  <c r="E97" i="15" s="1"/>
  <c r="D97" i="15"/>
  <c r="K37" i="13"/>
  <c r="K67" i="13"/>
  <c r="K97" i="13"/>
  <c r="C114" i="15"/>
  <c r="D106" i="15"/>
  <c r="C53" i="26"/>
  <c r="D53" i="26" s="1"/>
  <c r="E53" i="26" s="1"/>
  <c r="D111" i="26"/>
  <c r="E111" i="26" s="1"/>
  <c r="C110" i="26"/>
  <c r="D110" i="26" s="1"/>
  <c r="E110" i="26" s="1"/>
  <c r="E66" i="23"/>
  <c r="E73" i="23" s="1"/>
  <c r="D73" i="23"/>
  <c r="C97" i="15"/>
  <c r="D95" i="26"/>
  <c r="C103" i="26"/>
  <c r="D178" i="26"/>
  <c r="E178" i="26" s="1"/>
  <c r="D127" i="12"/>
  <c r="K31" i="13"/>
  <c r="K61" i="13"/>
  <c r="K91" i="13"/>
  <c r="K114" i="13"/>
  <c r="C109" i="26"/>
  <c r="C104" i="11"/>
  <c r="D30" i="11"/>
  <c r="E30" i="11" s="1"/>
  <c r="K28" i="13"/>
  <c r="K58" i="13"/>
  <c r="E130" i="13"/>
  <c r="K129" i="13"/>
  <c r="C198" i="15"/>
  <c r="D190" i="15"/>
  <c r="E190" i="15" s="1"/>
  <c r="C149" i="23"/>
  <c r="B60" i="15"/>
  <c r="C131" i="15"/>
  <c r="D122" i="15"/>
  <c r="D189" i="26"/>
  <c r="C197" i="26"/>
  <c r="C84" i="26"/>
  <c r="D84" i="26" s="1"/>
  <c r="E84" i="26" s="1"/>
  <c r="C51" i="23"/>
  <c r="K16" i="13"/>
  <c r="K52" i="13"/>
  <c r="K88" i="13"/>
  <c r="E174" i="15"/>
  <c r="C79" i="23"/>
  <c r="C52" i="23"/>
  <c r="D52" i="23" s="1"/>
  <c r="E52" i="23" s="1"/>
  <c r="B129" i="23"/>
  <c r="D44" i="24"/>
  <c r="C13" i="28"/>
  <c r="C94" i="28"/>
  <c r="D94" i="28" s="1"/>
  <c r="E94" i="28" s="1"/>
  <c r="K12" i="13"/>
  <c r="K49" i="13"/>
  <c r="K85" i="13"/>
  <c r="C121" i="23"/>
  <c r="D107" i="23"/>
  <c r="C115" i="23"/>
  <c r="D17" i="25"/>
  <c r="D108" i="28"/>
  <c r="E108" i="28" s="1"/>
  <c r="C14" i="28"/>
  <c r="L7" i="14"/>
  <c r="C22" i="15"/>
  <c r="D135" i="23"/>
  <c r="C171" i="23"/>
  <c r="D163" i="23"/>
  <c r="F15" i="29"/>
  <c r="C44" i="30" s="1"/>
  <c r="M8" i="29"/>
  <c r="C82" i="23"/>
  <c r="D82" i="23" s="1"/>
  <c r="E82" i="23" s="1"/>
  <c r="E123" i="25"/>
  <c r="C180" i="15"/>
  <c r="D180" i="15" s="1"/>
  <c r="E180" i="15" s="1"/>
  <c r="B101" i="23"/>
  <c r="C21" i="28"/>
  <c r="K113" i="13"/>
  <c r="C170" i="26"/>
  <c r="D162" i="26"/>
  <c r="D101" i="28"/>
  <c r="L124" i="29"/>
  <c r="C117" i="30" s="1"/>
  <c r="M114" i="29"/>
  <c r="C148" i="15"/>
  <c r="C12" i="23"/>
  <c r="C100" i="23"/>
  <c r="D100" i="23" s="1"/>
  <c r="E100" i="23" s="1"/>
  <c r="C73" i="23"/>
  <c r="M5" i="29"/>
  <c r="M24" i="29"/>
  <c r="M49" i="29"/>
  <c r="D65" i="30"/>
  <c r="E65" i="30" s="1"/>
  <c r="D133" i="29"/>
  <c r="D148" i="15"/>
  <c r="C80" i="23"/>
  <c r="D80" i="23" s="1"/>
  <c r="E80" i="23" s="1"/>
  <c r="C211" i="26"/>
  <c r="C212" i="26" s="1"/>
  <c r="D87" i="28"/>
  <c r="D100" i="30"/>
  <c r="C108" i="30"/>
  <c r="F111" i="29"/>
  <c r="D72" i="30"/>
  <c r="C23" i="15"/>
  <c r="D23" i="15" s="1"/>
  <c r="E23" i="15" s="1"/>
  <c r="C156" i="15"/>
  <c r="E189" i="15"/>
  <c r="C150" i="23"/>
  <c r="D150" i="23" s="1"/>
  <c r="E150" i="23" s="1"/>
  <c r="D121" i="25"/>
  <c r="E110" i="25"/>
  <c r="C45" i="28"/>
  <c r="C130" i="28"/>
  <c r="D130" i="28" s="1"/>
  <c r="E130" i="28" s="1"/>
  <c r="C73" i="28"/>
  <c r="D108" i="25"/>
  <c r="M69" i="29"/>
  <c r="C152" i="23"/>
  <c r="D152" i="23" s="1"/>
  <c r="E152" i="23" s="1"/>
  <c r="M39" i="29"/>
  <c r="C136" i="23"/>
  <c r="D136" i="23" s="1"/>
  <c r="E136" i="23" s="1"/>
  <c r="C122" i="23"/>
  <c r="D122" i="23" s="1"/>
  <c r="E122" i="23" s="1"/>
  <c r="M46" i="29"/>
  <c r="M100" i="29"/>
  <c r="D59" i="30"/>
  <c r="E59" i="30" s="1"/>
  <c r="M121" i="29"/>
  <c r="B53" i="28"/>
  <c r="M108" i="29"/>
  <c r="M67" i="29"/>
  <c r="M105" i="29"/>
  <c r="C54" i="23"/>
  <c r="D54" i="23" s="1"/>
  <c r="E54" i="23" s="1"/>
  <c r="AL133" i="25"/>
  <c r="M64" i="29"/>
  <c r="M78" i="29"/>
  <c r="L131" i="29"/>
  <c r="C121" i="30" s="1"/>
  <c r="M126" i="29"/>
  <c r="M33" i="29"/>
  <c r="M66" i="29"/>
  <c r="M102" i="29"/>
  <c r="K133" i="29"/>
  <c r="D163" i="30"/>
  <c r="E163" i="30" s="1"/>
  <c r="C53" i="32"/>
  <c r="D53" i="32" s="1"/>
  <c r="E53" i="32" s="1"/>
  <c r="M30" i="29"/>
  <c r="M21" i="29"/>
  <c r="M54" i="29"/>
  <c r="M90" i="29"/>
  <c r="C46" i="32"/>
  <c r="C131" i="28"/>
  <c r="M18" i="29"/>
  <c r="M51" i="29"/>
  <c r="M87" i="29"/>
  <c r="M113" i="29"/>
  <c r="H124" i="29"/>
  <c r="F131" i="29"/>
  <c r="C51" i="30" s="1"/>
  <c r="D128" i="30"/>
  <c r="C150" i="30"/>
  <c r="D142" i="30"/>
  <c r="M48" i="29"/>
  <c r="M84" i="29"/>
  <c r="C75" i="30"/>
  <c r="D75" i="30" s="1"/>
  <c r="E75" i="30" s="1"/>
  <c r="E133" i="29"/>
  <c r="C8" i="30" s="1"/>
  <c r="D8" i="30" s="1"/>
  <c r="E8" i="30" s="1"/>
  <c r="C51" i="42"/>
  <c r="D67" i="42"/>
  <c r="C15" i="28"/>
  <c r="L111" i="29"/>
  <c r="C115" i="30" s="1"/>
  <c r="C75" i="42"/>
  <c r="D75" i="42" s="1"/>
  <c r="E75" i="42" s="1"/>
  <c r="C8" i="42"/>
  <c r="D8" i="42" s="1"/>
  <c r="E8" i="42" s="1"/>
  <c r="M128" i="29"/>
  <c r="G133" i="29"/>
  <c r="B37" i="30"/>
  <c r="D98" i="42"/>
  <c r="C107" i="42"/>
  <c r="H111" i="29"/>
  <c r="B44" i="42"/>
  <c r="C19" i="42"/>
  <c r="C19" i="41"/>
  <c r="AM143" i="33"/>
  <c r="C47" i="32"/>
  <c r="D47" i="32" s="1"/>
  <c r="E47" i="32" s="1"/>
  <c r="C52" i="42"/>
  <c r="D52" i="42" s="1"/>
  <c r="E52" i="42" s="1"/>
  <c r="D49" i="41"/>
  <c r="E49" i="41" s="1"/>
  <c r="C7" i="42"/>
  <c r="C17" i="41"/>
  <c r="C59" i="42"/>
  <c r="D59" i="42" s="1"/>
  <c r="E59" i="42" s="1"/>
  <c r="D51" i="41"/>
  <c r="E51" i="41" s="1"/>
  <c r="C33" i="41"/>
  <c r="C32" i="41"/>
  <c r="C122" i="28" l="1"/>
  <c r="L131" i="22"/>
  <c r="L133" i="22" s="1"/>
  <c r="D133" i="22"/>
  <c r="C20" i="23"/>
  <c r="D261" i="5"/>
  <c r="E261" i="5"/>
  <c r="C227" i="9"/>
  <c r="C30" i="28"/>
  <c r="C150" i="28"/>
  <c r="C212" i="5"/>
  <c r="C147" i="9"/>
  <c r="D147" i="9" s="1"/>
  <c r="E147" i="9" s="1"/>
  <c r="K125" i="8"/>
  <c r="C95" i="9"/>
  <c r="D95" i="9" s="1"/>
  <c r="E95" i="9" s="1"/>
  <c r="I125" i="8"/>
  <c r="D56" i="9"/>
  <c r="E56" i="9" s="1"/>
  <c r="E125" i="8"/>
  <c r="V117" i="8"/>
  <c r="C37" i="9" s="1"/>
  <c r="D37" i="9" s="1"/>
  <c r="E37" i="9" s="1"/>
  <c r="V102" i="8"/>
  <c r="C35" i="9" s="1"/>
  <c r="D35" i="9" s="1"/>
  <c r="E35" i="9" s="1"/>
  <c r="V15" i="8"/>
  <c r="V132" i="8" s="1"/>
  <c r="D87" i="34" s="1"/>
  <c r="L16" i="14"/>
  <c r="G115" i="31"/>
  <c r="G120" i="31" s="1"/>
  <c r="E15" i="34" s="1"/>
  <c r="D211" i="26"/>
  <c r="D212" i="26" s="1"/>
  <c r="C45" i="26"/>
  <c r="O128" i="6"/>
  <c r="C47" i="7" s="1"/>
  <c r="D47" i="7" s="1"/>
  <c r="E47" i="7" s="1"/>
  <c r="F115" i="31"/>
  <c r="F120" i="31" s="1"/>
  <c r="C39" i="32"/>
  <c r="D39" i="32" s="1"/>
  <c r="E39" i="32" s="1"/>
  <c r="C68" i="32"/>
  <c r="D60" i="32"/>
  <c r="E60" i="32" s="1"/>
  <c r="E68" i="32" s="1"/>
  <c r="E143" i="40"/>
  <c r="D78" i="34" s="1"/>
  <c r="F98" i="34" s="1"/>
  <c r="F118" i="34" s="1"/>
  <c r="D61" i="7"/>
  <c r="E61" i="7" s="1"/>
  <c r="C109" i="28"/>
  <c r="C70" i="9"/>
  <c r="E228" i="7"/>
  <c r="E236" i="7" s="1"/>
  <c r="D236" i="7"/>
  <c r="E85" i="7"/>
  <c r="E91" i="7" s="1"/>
  <c r="D91" i="7"/>
  <c r="D102" i="28"/>
  <c r="E102" i="28" s="1"/>
  <c r="C76" i="28"/>
  <c r="D76" i="28" s="1"/>
  <c r="E76" i="28" s="1"/>
  <c r="C16" i="28"/>
  <c r="C102" i="7"/>
  <c r="D102" i="7" s="1"/>
  <c r="E102" i="7" s="1"/>
  <c r="C22" i="28"/>
  <c r="D22" i="28" s="1"/>
  <c r="E22" i="28" s="1"/>
  <c r="C91" i="7"/>
  <c r="C176" i="26"/>
  <c r="E150" i="28"/>
  <c r="C177" i="26"/>
  <c r="D177" i="26" s="1"/>
  <c r="E177" i="26" s="1"/>
  <c r="C104" i="7"/>
  <c r="D104" i="7" s="1"/>
  <c r="E104" i="7" s="1"/>
  <c r="D83" i="9"/>
  <c r="C29" i="7"/>
  <c r="D29" i="7" s="1"/>
  <c r="E29" i="7" s="1"/>
  <c r="O15" i="6"/>
  <c r="C40" i="7" s="1"/>
  <c r="C48" i="28"/>
  <c r="D48" i="28" s="1"/>
  <c r="E48" i="28" s="1"/>
  <c r="C46" i="28"/>
  <c r="C37" i="24"/>
  <c r="D37" i="24" s="1"/>
  <c r="E37" i="24" s="1"/>
  <c r="C14" i="26"/>
  <c r="D13" i="26"/>
  <c r="C26" i="7"/>
  <c r="C194" i="7"/>
  <c r="C200" i="7" s="1"/>
  <c r="D194" i="7"/>
  <c r="E194" i="7" s="1"/>
  <c r="C74" i="28"/>
  <c r="C8" i="26"/>
  <c r="D7" i="26"/>
  <c r="C15" i="9"/>
  <c r="D15" i="9" s="1"/>
  <c r="E15" i="9" s="1"/>
  <c r="D150" i="28"/>
  <c r="D17" i="7"/>
  <c r="E17" i="7" s="1"/>
  <c r="C18" i="7"/>
  <c r="C19" i="7" s="1"/>
  <c r="D175" i="7"/>
  <c r="C184" i="7"/>
  <c r="D192" i="7"/>
  <c r="C30" i="7"/>
  <c r="C143" i="23"/>
  <c r="C246" i="5"/>
  <c r="C25" i="5"/>
  <c r="D278" i="5"/>
  <c r="E270" i="5"/>
  <c r="E278" i="5" s="1"/>
  <c r="C14" i="5"/>
  <c r="D14" i="5" s="1"/>
  <c r="E14" i="5" s="1"/>
  <c r="I126" i="4"/>
  <c r="C89" i="5"/>
  <c r="D89" i="5" s="1"/>
  <c r="E89" i="5" s="1"/>
  <c r="E128" i="5"/>
  <c r="E138" i="5" s="1"/>
  <c r="D138" i="5"/>
  <c r="G131" i="4"/>
  <c r="C13" i="5"/>
  <c r="E149" i="5"/>
  <c r="E159" i="5" s="1"/>
  <c r="D159" i="5"/>
  <c r="C44" i="12"/>
  <c r="D44" i="12" s="1"/>
  <c r="E44" i="12" s="1"/>
  <c r="C58" i="12"/>
  <c r="C228" i="5"/>
  <c r="C95" i="28"/>
  <c r="D21" i="28"/>
  <c r="E15" i="28"/>
  <c r="E115" i="28"/>
  <c r="E122" i="28" s="1"/>
  <c r="D122" i="28"/>
  <c r="C89" i="30"/>
  <c r="D89" i="30" s="1"/>
  <c r="E89" i="30" s="1"/>
  <c r="C47" i="30"/>
  <c r="D47" i="30" s="1"/>
  <c r="E47" i="30" s="1"/>
  <c r="C136" i="30"/>
  <c r="C87" i="30"/>
  <c r="D87" i="30" s="1"/>
  <c r="C45" i="30"/>
  <c r="D45" i="30" s="1"/>
  <c r="E45" i="30" s="1"/>
  <c r="C179" i="26"/>
  <c r="D179" i="26" s="1"/>
  <c r="E179" i="26" s="1"/>
  <c r="D225" i="26"/>
  <c r="D226" i="26" s="1"/>
  <c r="E218" i="26"/>
  <c r="E225" i="26" s="1"/>
  <c r="E226" i="26" s="1"/>
  <c r="C31" i="26"/>
  <c r="D31" i="26" s="1"/>
  <c r="E31" i="26" s="1"/>
  <c r="D29" i="26"/>
  <c r="E29" i="26" s="1"/>
  <c r="E124" i="26"/>
  <c r="E131" i="26" s="1"/>
  <c r="D131" i="26"/>
  <c r="E150" i="26"/>
  <c r="E157" i="26" s="1"/>
  <c r="D157" i="26"/>
  <c r="D137" i="26"/>
  <c r="C144" i="26"/>
  <c r="C23" i="26"/>
  <c r="D23" i="26" s="1"/>
  <c r="E23" i="26" s="1"/>
  <c r="D19" i="26"/>
  <c r="E19" i="26" s="1"/>
  <c r="E146" i="40"/>
  <c r="D98" i="34" s="1"/>
  <c r="D118" i="34" s="1"/>
  <c r="C16" i="41"/>
  <c r="D14" i="28"/>
  <c r="E14" i="28" s="1"/>
  <c r="C65" i="11"/>
  <c r="D65" i="11" s="1"/>
  <c r="E65" i="11" s="1"/>
  <c r="B25" i="15"/>
  <c r="D78" i="5"/>
  <c r="E78" i="5" s="1"/>
  <c r="C89" i="26"/>
  <c r="D81" i="26"/>
  <c r="E81" i="26" s="1"/>
  <c r="E89" i="26" s="1"/>
  <c r="C39" i="26"/>
  <c r="D39" i="26" s="1"/>
  <c r="E39" i="26" s="1"/>
  <c r="C15" i="12"/>
  <c r="D14" i="12"/>
  <c r="D15" i="12" s="1"/>
  <c r="D20" i="5"/>
  <c r="E20" i="5" s="1"/>
  <c r="E161" i="9"/>
  <c r="C122" i="9"/>
  <c r="E122" i="9"/>
  <c r="C164" i="7"/>
  <c r="B32" i="7"/>
  <c r="D212" i="5"/>
  <c r="E212" i="5"/>
  <c r="C41" i="26"/>
  <c r="D41" i="26" s="1"/>
  <c r="E41" i="26" s="1"/>
  <c r="B46" i="11"/>
  <c r="D130" i="6"/>
  <c r="Q118" i="6"/>
  <c r="R118" i="6" s="1"/>
  <c r="N130" i="6"/>
  <c r="D145" i="7"/>
  <c r="C145" i="7"/>
  <c r="E66" i="30"/>
  <c r="C8" i="41"/>
  <c r="C9" i="41" s="1"/>
  <c r="E142" i="40"/>
  <c r="E145" i="40" s="1"/>
  <c r="L136" i="14"/>
  <c r="C35" i="15" s="1"/>
  <c r="D35" i="15" s="1"/>
  <c r="E35" i="15" s="1"/>
  <c r="E198" i="15"/>
  <c r="E181" i="15"/>
  <c r="D216" i="11"/>
  <c r="E216" i="11"/>
  <c r="C255" i="11"/>
  <c r="C274" i="11"/>
  <c r="C160" i="11"/>
  <c r="D311" i="11"/>
  <c r="D128" i="25"/>
  <c r="C7" i="24" s="1"/>
  <c r="C52" i="24"/>
  <c r="C8" i="23"/>
  <c r="D101" i="23"/>
  <c r="C37" i="23"/>
  <c r="D37" i="23" s="1"/>
  <c r="E37" i="23" s="1"/>
  <c r="C7" i="9"/>
  <c r="C9" i="9" s="1"/>
  <c r="E62" i="5"/>
  <c r="Q106" i="4"/>
  <c r="C36" i="5" s="1"/>
  <c r="C71" i="5"/>
  <c r="D71" i="5" s="1"/>
  <c r="E71" i="5" s="1"/>
  <c r="C70" i="5"/>
  <c r="D70" i="5" s="1"/>
  <c r="E126" i="4"/>
  <c r="C62" i="5" s="1"/>
  <c r="Q16" i="4"/>
  <c r="C35" i="5" s="1"/>
  <c r="D35" i="5" s="1"/>
  <c r="E35" i="5" s="1"/>
  <c r="D62" i="5"/>
  <c r="D163" i="28"/>
  <c r="E163" i="28" s="1"/>
  <c r="D37" i="28"/>
  <c r="E37" i="28" s="1"/>
  <c r="D135" i="28"/>
  <c r="E135" i="28" s="1"/>
  <c r="D48" i="41"/>
  <c r="C57" i="41"/>
  <c r="D128" i="28"/>
  <c r="L133" i="29"/>
  <c r="C19" i="30" s="1"/>
  <c r="D121" i="30"/>
  <c r="E121" i="30" s="1"/>
  <c r="M131" i="29"/>
  <c r="C157" i="23"/>
  <c r="D149" i="23"/>
  <c r="E127" i="7"/>
  <c r="E16" i="34"/>
  <c r="E98" i="42"/>
  <c r="E107" i="42" s="1"/>
  <c r="D107" i="42"/>
  <c r="E86" i="30"/>
  <c r="H133" i="29"/>
  <c r="C13" i="30" s="1"/>
  <c r="C129" i="28"/>
  <c r="D129" i="28" s="1"/>
  <c r="E129" i="28" s="1"/>
  <c r="D15" i="28"/>
  <c r="D13" i="28"/>
  <c r="D12" i="11"/>
  <c r="E9" i="11"/>
  <c r="E12" i="11" s="1"/>
  <c r="K111" i="13"/>
  <c r="C29" i="12" s="1"/>
  <c r="D29" i="12" s="1"/>
  <c r="E29" i="12" s="1"/>
  <c r="C114" i="12"/>
  <c r="D114" i="12" s="1"/>
  <c r="E114" i="12" s="1"/>
  <c r="H132" i="13"/>
  <c r="C78" i="12"/>
  <c r="D78" i="12" s="1"/>
  <c r="E78" i="12" s="1"/>
  <c r="C127" i="7"/>
  <c r="Q119" i="4"/>
  <c r="C38" i="5" s="1"/>
  <c r="D38" i="5" s="1"/>
  <c r="E38" i="5" s="1"/>
  <c r="C170" i="5"/>
  <c r="D170" i="5" s="1"/>
  <c r="E170" i="5" s="1"/>
  <c r="D127" i="7"/>
  <c r="D167" i="5"/>
  <c r="E185" i="5"/>
  <c r="E195" i="5" s="1"/>
  <c r="D195" i="5"/>
  <c r="C16" i="32"/>
  <c r="E108" i="25"/>
  <c r="C31" i="24"/>
  <c r="D31" i="24" s="1"/>
  <c r="E31" i="24" s="1"/>
  <c r="C16" i="24"/>
  <c r="D16" i="24" s="1"/>
  <c r="E16" i="24" s="1"/>
  <c r="E164" i="30"/>
  <c r="D176" i="26"/>
  <c r="C14" i="23"/>
  <c r="D12" i="23"/>
  <c r="C8" i="28"/>
  <c r="D104" i="11"/>
  <c r="C106" i="11"/>
  <c r="E95" i="26"/>
  <c r="E103" i="26" s="1"/>
  <c r="D103" i="26"/>
  <c r="E266" i="11"/>
  <c r="E274" i="11" s="1"/>
  <c r="D274" i="11"/>
  <c r="E282" i="11"/>
  <c r="E292" i="11" s="1"/>
  <c r="D292" i="11"/>
  <c r="E31" i="11"/>
  <c r="D45" i="11"/>
  <c r="V123" i="8"/>
  <c r="C41" i="9" s="1"/>
  <c r="C74" i="7"/>
  <c r="D59" i="7"/>
  <c r="D7" i="42"/>
  <c r="C11" i="42"/>
  <c r="C12" i="42" s="1"/>
  <c r="E156" i="28"/>
  <c r="D115" i="30"/>
  <c r="E115" i="30" s="1"/>
  <c r="M111" i="29"/>
  <c r="D19" i="41"/>
  <c r="E19" i="41" s="1"/>
  <c r="I138" i="33"/>
  <c r="I141" i="33" s="1"/>
  <c r="D35" i="41"/>
  <c r="E35" i="41" s="1"/>
  <c r="C22" i="42"/>
  <c r="D22" i="42" s="1"/>
  <c r="E22" i="42" s="1"/>
  <c r="C38" i="42"/>
  <c r="D38" i="42" s="1"/>
  <c r="E38" i="42" s="1"/>
  <c r="D136" i="30"/>
  <c r="E128" i="30"/>
  <c r="E136" i="30" s="1"/>
  <c r="C66" i="30"/>
  <c r="D45" i="28"/>
  <c r="D164" i="30"/>
  <c r="D198" i="15"/>
  <c r="D22" i="15"/>
  <c r="C24" i="15"/>
  <c r="D52" i="24"/>
  <c r="E44" i="24"/>
  <c r="E52" i="24" s="1"/>
  <c r="C101" i="23"/>
  <c r="D20" i="23"/>
  <c r="E19" i="23"/>
  <c r="E20" i="23" s="1"/>
  <c r="C17" i="15"/>
  <c r="D14" i="15"/>
  <c r="C135" i="12"/>
  <c r="C339" i="11"/>
  <c r="D339" i="11" s="1"/>
  <c r="E339" i="11" s="1"/>
  <c r="C31" i="11"/>
  <c r="D338" i="11"/>
  <c r="D255" i="11"/>
  <c r="E246" i="11"/>
  <c r="E255" i="11" s="1"/>
  <c r="D31" i="11"/>
  <c r="E45" i="11"/>
  <c r="O123" i="6"/>
  <c r="D20" i="9"/>
  <c r="C21" i="9"/>
  <c r="O110" i="6"/>
  <c r="C41" i="7" s="1"/>
  <c r="D71" i="12"/>
  <c r="D88" i="9"/>
  <c r="C96" i="9"/>
  <c r="C33" i="28"/>
  <c r="D131" i="28"/>
  <c r="E131" i="28" s="1"/>
  <c r="D66" i="30"/>
  <c r="D73" i="28"/>
  <c r="E101" i="28"/>
  <c r="C164" i="15"/>
  <c r="D164" i="15" s="1"/>
  <c r="E164" i="15" s="1"/>
  <c r="C181" i="15"/>
  <c r="C58" i="23"/>
  <c r="D58" i="23" s="1"/>
  <c r="E58" i="23" s="1"/>
  <c r="C8" i="15"/>
  <c r="C86" i="11"/>
  <c r="D76" i="11"/>
  <c r="I130" i="6"/>
  <c r="D109" i="7"/>
  <c r="E109" i="7" s="1"/>
  <c r="E107" i="5"/>
  <c r="E118" i="5" s="1"/>
  <c r="D118" i="5"/>
  <c r="D44" i="30"/>
  <c r="E189" i="26"/>
  <c r="E197" i="26" s="1"/>
  <c r="D197" i="26"/>
  <c r="D135" i="12"/>
  <c r="E127" i="12"/>
  <c r="E135" i="12" s="1"/>
  <c r="E68" i="15"/>
  <c r="E77" i="15" s="1"/>
  <c r="D77" i="15"/>
  <c r="C173" i="9"/>
  <c r="D173" i="9" s="1"/>
  <c r="E173" i="9" s="1"/>
  <c r="E169" i="11"/>
  <c r="E178" i="11" s="1"/>
  <c r="D178" i="11"/>
  <c r="M15" i="29"/>
  <c r="C29" i="30" s="1"/>
  <c r="D246" i="7"/>
  <c r="C254" i="7"/>
  <c r="E237" i="5"/>
  <c r="E246" i="5" s="1"/>
  <c r="D246" i="5"/>
  <c r="E220" i="5"/>
  <c r="E228" i="5" s="1"/>
  <c r="D228" i="5"/>
  <c r="C175" i="5"/>
  <c r="D175" i="5" s="1"/>
  <c r="E175" i="5" s="1"/>
  <c r="P126" i="4"/>
  <c r="Q124" i="4"/>
  <c r="C42" i="5" s="1"/>
  <c r="D42" i="5" s="1"/>
  <c r="E42" i="5" s="1"/>
  <c r="E204" i="26"/>
  <c r="F133" i="29"/>
  <c r="C7" i="30" s="1"/>
  <c r="C9" i="30" s="1"/>
  <c r="D51" i="30"/>
  <c r="E51" i="30" s="1"/>
  <c r="C164" i="30"/>
  <c r="C41" i="23"/>
  <c r="D41" i="23" s="1"/>
  <c r="E41" i="23" s="1"/>
  <c r="D156" i="15"/>
  <c r="D108" i="30"/>
  <c r="E100" i="30"/>
  <c r="E108" i="30" s="1"/>
  <c r="E7" i="23"/>
  <c r="E8" i="23" s="1"/>
  <c r="D8" i="23"/>
  <c r="D143" i="23"/>
  <c r="E135" i="23"/>
  <c r="E143" i="23" s="1"/>
  <c r="C30" i="24"/>
  <c r="C15" i="24"/>
  <c r="E17" i="25"/>
  <c r="E136" i="25" s="1"/>
  <c r="D92" i="34" s="1"/>
  <c r="D181" i="15"/>
  <c r="E122" i="15"/>
  <c r="E131" i="15" s="1"/>
  <c r="D131" i="15"/>
  <c r="D114" i="30"/>
  <c r="E101" i="7"/>
  <c r="D15" i="5"/>
  <c r="D8" i="5"/>
  <c r="C9" i="5"/>
  <c r="E192" i="9"/>
  <c r="D33" i="41"/>
  <c r="C36" i="42"/>
  <c r="D36" i="42" s="1"/>
  <c r="D17" i="41"/>
  <c r="E17" i="41" s="1"/>
  <c r="C20" i="42"/>
  <c r="D20" i="42" s="1"/>
  <c r="E20" i="42" s="1"/>
  <c r="D46" i="32"/>
  <c r="C54" i="32"/>
  <c r="E121" i="25"/>
  <c r="C18" i="24"/>
  <c r="D18" i="24" s="1"/>
  <c r="E18" i="24" s="1"/>
  <c r="C33" i="24"/>
  <c r="D33" i="24" s="1"/>
  <c r="E33" i="24" s="1"/>
  <c r="E87" i="28"/>
  <c r="E95" i="28" s="1"/>
  <c r="D95" i="28"/>
  <c r="D114" i="15"/>
  <c r="E106" i="15"/>
  <c r="E114" i="15" s="1"/>
  <c r="C116" i="12"/>
  <c r="D116" i="12" s="1"/>
  <c r="E116" i="12" s="1"/>
  <c r="K124" i="13"/>
  <c r="E57" i="12"/>
  <c r="C214" i="9"/>
  <c r="D199" i="9"/>
  <c r="D200" i="9" s="1"/>
  <c r="D210" i="7"/>
  <c r="C218" i="7"/>
  <c r="C200" i="9"/>
  <c r="C201" i="9" s="1"/>
  <c r="D8" i="41"/>
  <c r="D9" i="41" s="1"/>
  <c r="E7" i="41"/>
  <c r="E8" i="41" s="1"/>
  <c r="E9" i="41" s="1"/>
  <c r="C76" i="42"/>
  <c r="D150" i="30"/>
  <c r="E142" i="30"/>
  <c r="E150" i="30" s="1"/>
  <c r="E72" i="30"/>
  <c r="E80" i="30" s="1"/>
  <c r="D80" i="30"/>
  <c r="D170" i="26"/>
  <c r="E162" i="26"/>
  <c r="E170" i="26" s="1"/>
  <c r="D115" i="23"/>
  <c r="E107" i="23"/>
  <c r="E115" i="23" s="1"/>
  <c r="D51" i="23"/>
  <c r="D214" i="9"/>
  <c r="E206" i="9"/>
  <c r="E214" i="9" s="1"/>
  <c r="D7" i="7"/>
  <c r="D8" i="7" s="1"/>
  <c r="D227" i="9"/>
  <c r="E219" i="9"/>
  <c r="E227" i="9" s="1"/>
  <c r="E115" i="11"/>
  <c r="E124" i="11" s="1"/>
  <c r="D124" i="11"/>
  <c r="E166" i="9"/>
  <c r="D122" i="9"/>
  <c r="C80" i="30"/>
  <c r="D121" i="23"/>
  <c r="C129" i="23"/>
  <c r="E132" i="13"/>
  <c r="C7" i="12" s="1"/>
  <c r="C8" i="12" s="1"/>
  <c r="C50" i="12"/>
  <c r="D50" i="12" s="1"/>
  <c r="E50" i="12" s="1"/>
  <c r="D109" i="26"/>
  <c r="C117" i="26"/>
  <c r="D426" i="11"/>
  <c r="E416" i="11"/>
  <c r="E426" i="11" s="1"/>
  <c r="K13" i="13"/>
  <c r="C113" i="12"/>
  <c r="D20" i="12"/>
  <c r="C21" i="12"/>
  <c r="D164" i="7"/>
  <c r="E154" i="7"/>
  <c r="E164" i="7" s="1"/>
  <c r="C60" i="15"/>
  <c r="D50" i="15"/>
  <c r="D14" i="9"/>
  <c r="D187" i="9"/>
  <c r="E179" i="9"/>
  <c r="E187" i="9" s="1"/>
  <c r="D14" i="7"/>
  <c r="E14" i="7" s="1"/>
  <c r="D70" i="9"/>
  <c r="E62" i="9"/>
  <c r="E70" i="9" s="1"/>
  <c r="E67" i="42"/>
  <c r="E76" i="42" s="1"/>
  <c r="D76" i="42"/>
  <c r="E163" i="23"/>
  <c r="E171" i="23" s="1"/>
  <c r="D171" i="23"/>
  <c r="C157" i="15"/>
  <c r="J132" i="13"/>
  <c r="D25" i="9"/>
  <c r="C29" i="9"/>
  <c r="D59" i="28"/>
  <c r="C67" i="28"/>
  <c r="D16" i="7"/>
  <c r="E16" i="7" s="1"/>
  <c r="D148" i="9"/>
  <c r="E140" i="9"/>
  <c r="E148" i="9" s="1"/>
  <c r="D57" i="9"/>
  <c r="E49" i="9"/>
  <c r="E57" i="9" s="1"/>
  <c r="I142" i="33"/>
  <c r="D97" i="34" s="1"/>
  <c r="C35" i="42"/>
  <c r="D51" i="42"/>
  <c r="C60" i="42"/>
  <c r="C17" i="32"/>
  <c r="C35" i="23"/>
  <c r="D35" i="23" s="1"/>
  <c r="E35" i="23" s="1"/>
  <c r="D117" i="30"/>
  <c r="E117" i="30" s="1"/>
  <c r="M124" i="29"/>
  <c r="C32" i="30" s="1"/>
  <c r="D74" i="26"/>
  <c r="C75" i="26"/>
  <c r="C87" i="23"/>
  <c r="D79" i="23"/>
  <c r="E101" i="23"/>
  <c r="C216" i="11"/>
  <c r="K130" i="13"/>
  <c r="C35" i="12" s="1"/>
  <c r="D35" i="12" s="1"/>
  <c r="E35" i="12" s="1"/>
  <c r="D17" i="11"/>
  <c r="C21" i="11"/>
  <c r="E377" i="11"/>
  <c r="E387" i="11" s="1"/>
  <c r="D387" i="11"/>
  <c r="C161" i="9"/>
  <c r="D160" i="11"/>
  <c r="E151" i="11"/>
  <c r="E160" i="11" s="1"/>
  <c r="E145" i="7"/>
  <c r="C195" i="5"/>
  <c r="D161" i="9"/>
  <c r="D97" i="5"/>
  <c r="C57" i="9"/>
  <c r="L143" i="14" l="1"/>
  <c r="E9" i="34" s="1"/>
  <c r="F9" i="34" s="1"/>
  <c r="G9" i="34" s="1"/>
  <c r="D68" i="32"/>
  <c r="F15" i="34"/>
  <c r="G15" i="34" s="1"/>
  <c r="D35" i="34"/>
  <c r="F16" i="34"/>
  <c r="G16" i="34" s="1"/>
  <c r="D36" i="34"/>
  <c r="O138" i="6"/>
  <c r="D86" i="34" s="1"/>
  <c r="D106" i="34" s="1"/>
  <c r="E12" i="34"/>
  <c r="C38" i="26"/>
  <c r="D38" i="26" s="1"/>
  <c r="E38" i="26" s="1"/>
  <c r="C148" i="9"/>
  <c r="V125" i="8"/>
  <c r="C23" i="28"/>
  <c r="C53" i="28"/>
  <c r="Q130" i="6"/>
  <c r="R130" i="6" s="1"/>
  <c r="C16" i="9"/>
  <c r="D109" i="28"/>
  <c r="E109" i="28"/>
  <c r="D157" i="15"/>
  <c r="E157" i="15" s="1"/>
  <c r="C165" i="15"/>
  <c r="C46" i="11"/>
  <c r="G123" i="31"/>
  <c r="D76" i="34"/>
  <c r="F96" i="34" s="1"/>
  <c r="F116" i="34" s="1"/>
  <c r="C23" i="32"/>
  <c r="D23" i="32" s="1"/>
  <c r="E23" i="32" s="1"/>
  <c r="G126" i="31"/>
  <c r="E147" i="40"/>
  <c r="E98" i="34" s="1"/>
  <c r="E118" i="34" s="1"/>
  <c r="G118" i="34" s="1"/>
  <c r="H118" i="34" s="1"/>
  <c r="C81" i="28"/>
  <c r="D74" i="28"/>
  <c r="E74" i="28" s="1"/>
  <c r="D7" i="9"/>
  <c r="E7" i="9" s="1"/>
  <c r="E9" i="9" s="1"/>
  <c r="E51" i="12"/>
  <c r="D46" i="28"/>
  <c r="E46" i="28" s="1"/>
  <c r="E175" i="7"/>
  <c r="E184" i="7" s="1"/>
  <c r="D184" i="7"/>
  <c r="E7" i="26"/>
  <c r="E8" i="26" s="1"/>
  <c r="D8" i="26"/>
  <c r="C31" i="7"/>
  <c r="C136" i="28"/>
  <c r="D26" i="7"/>
  <c r="E26" i="7" s="1"/>
  <c r="C31" i="28"/>
  <c r="D31" i="28" s="1"/>
  <c r="E31" i="28" s="1"/>
  <c r="E13" i="26"/>
  <c r="E14" i="26" s="1"/>
  <c r="D14" i="26"/>
  <c r="C184" i="26"/>
  <c r="D36" i="5"/>
  <c r="E36" i="5" s="1"/>
  <c r="C44" i="5"/>
  <c r="D13" i="5"/>
  <c r="E13" i="5" s="1"/>
  <c r="C16" i="5"/>
  <c r="D30" i="7"/>
  <c r="E30" i="7" s="1"/>
  <c r="D263" i="7"/>
  <c r="C271" i="7"/>
  <c r="E192" i="7"/>
  <c r="E200" i="7" s="1"/>
  <c r="D200" i="7"/>
  <c r="C26" i="5"/>
  <c r="D26" i="5" s="1"/>
  <c r="E26" i="5" s="1"/>
  <c r="D25" i="5"/>
  <c r="E25" i="5" s="1"/>
  <c r="C98" i="5"/>
  <c r="D7" i="12"/>
  <c r="D8" i="12" s="1"/>
  <c r="D58" i="12"/>
  <c r="C65" i="12"/>
  <c r="C79" i="5"/>
  <c r="M141" i="27"/>
  <c r="D94" i="34" s="1"/>
  <c r="D114" i="34" s="1"/>
  <c r="C36" i="30"/>
  <c r="D36" i="30" s="1"/>
  <c r="E36" i="30" s="1"/>
  <c r="C94" i="30"/>
  <c r="E87" i="30"/>
  <c r="E94" i="30" s="1"/>
  <c r="D94" i="30"/>
  <c r="C30" i="30"/>
  <c r="D30" i="30" s="1"/>
  <c r="E30" i="30" s="1"/>
  <c r="E137" i="26"/>
  <c r="E144" i="26" s="1"/>
  <c r="D144" i="26"/>
  <c r="G127" i="31"/>
  <c r="D96" i="34" s="1"/>
  <c r="D116" i="34" s="1"/>
  <c r="D89" i="26"/>
  <c r="E14" i="12"/>
  <c r="E15" i="12" s="1"/>
  <c r="D41" i="9"/>
  <c r="E41" i="9" s="1"/>
  <c r="C57" i="11"/>
  <c r="D57" i="11" s="1"/>
  <c r="E57" i="11" s="1"/>
  <c r="C79" i="12"/>
  <c r="C22" i="12"/>
  <c r="C174" i="9"/>
  <c r="C34" i="9"/>
  <c r="C42" i="9" s="1"/>
  <c r="Q140" i="16"/>
  <c r="D93" i="34" s="1"/>
  <c r="D113" i="34" s="1"/>
  <c r="O130" i="6"/>
  <c r="E5" i="34" s="1"/>
  <c r="F5" i="34" s="1"/>
  <c r="G5" i="34" s="1"/>
  <c r="E110" i="7"/>
  <c r="D110" i="7"/>
  <c r="C110" i="7"/>
  <c r="D57" i="34"/>
  <c r="C33" i="15"/>
  <c r="D33" i="15" s="1"/>
  <c r="E33" i="15" s="1"/>
  <c r="C40" i="15"/>
  <c r="D40" i="15" s="1"/>
  <c r="E40" i="15" s="1"/>
  <c r="C347" i="11"/>
  <c r="E128" i="25"/>
  <c r="E11" i="34" s="1"/>
  <c r="Q134" i="4"/>
  <c r="D85" i="34" s="1"/>
  <c r="D105" i="34" s="1"/>
  <c r="D117" i="34"/>
  <c r="E88" i="9"/>
  <c r="E96" i="9" s="1"/>
  <c r="D96" i="9"/>
  <c r="D347" i="11"/>
  <c r="E338" i="11"/>
  <c r="E347" i="11" s="1"/>
  <c r="D59" i="23"/>
  <c r="E51" i="23"/>
  <c r="E59" i="23" s="1"/>
  <c r="V128" i="8"/>
  <c r="V131" i="8" s="1"/>
  <c r="D21" i="9"/>
  <c r="E20" i="9"/>
  <c r="E21" i="9" s="1"/>
  <c r="E167" i="5"/>
  <c r="E176" i="5" s="1"/>
  <c r="D176" i="5"/>
  <c r="E128" i="28"/>
  <c r="E136" i="28" s="1"/>
  <c r="D136" i="28"/>
  <c r="C32" i="15"/>
  <c r="L150" i="14"/>
  <c r="D90" i="34" s="1"/>
  <c r="L137" i="22"/>
  <c r="L140" i="22" s="1"/>
  <c r="E7" i="42"/>
  <c r="E11" i="42" s="1"/>
  <c r="E12" i="42" s="1"/>
  <c r="D11" i="42"/>
  <c r="D12" i="42" s="1"/>
  <c r="C176" i="5"/>
  <c r="E20" i="12"/>
  <c r="E21" i="12" s="1"/>
  <c r="D21" i="12"/>
  <c r="E97" i="5"/>
  <c r="E98" i="5" s="1"/>
  <c r="D98" i="5"/>
  <c r="K132" i="13"/>
  <c r="E8" i="34" s="1"/>
  <c r="D174" i="9"/>
  <c r="C59" i="23"/>
  <c r="D107" i="34"/>
  <c r="E46" i="32"/>
  <c r="E54" i="32" s="1"/>
  <c r="D54" i="32"/>
  <c r="E8" i="5"/>
  <c r="E9" i="5" s="1"/>
  <c r="D9" i="5"/>
  <c r="E156" i="15"/>
  <c r="Q131" i="4"/>
  <c r="D65" i="34" s="1"/>
  <c r="Q126" i="4"/>
  <c r="L146" i="14"/>
  <c r="L149" i="14" s="1"/>
  <c r="D86" i="11"/>
  <c r="E76" i="11"/>
  <c r="E86" i="11" s="1"/>
  <c r="D79" i="5"/>
  <c r="E70" i="5"/>
  <c r="E79" i="5" s="1"/>
  <c r="O134" i="6"/>
  <c r="O137" i="6" s="1"/>
  <c r="C43" i="7"/>
  <c r="D43" i="7" s="1"/>
  <c r="E43" i="7" s="1"/>
  <c r="E22" i="15"/>
  <c r="E24" i="15" s="1"/>
  <c r="D24" i="15"/>
  <c r="D184" i="26"/>
  <c r="E176" i="26"/>
  <c r="E184" i="26" s="1"/>
  <c r="C14" i="30"/>
  <c r="D13" i="30"/>
  <c r="C34" i="23"/>
  <c r="L141" i="22"/>
  <c r="D91" i="34" s="1"/>
  <c r="K135" i="13"/>
  <c r="K138" i="13" s="1"/>
  <c r="C31" i="12"/>
  <c r="D31" i="12" s="1"/>
  <c r="E31" i="12" s="1"/>
  <c r="C25" i="23"/>
  <c r="E10" i="34"/>
  <c r="D60" i="26"/>
  <c r="C61" i="26"/>
  <c r="E48" i="41"/>
  <c r="E57" i="41" s="1"/>
  <c r="D57" i="41"/>
  <c r="D32" i="30"/>
  <c r="E32" i="30" s="1"/>
  <c r="M137" i="29"/>
  <c r="M140" i="29" s="1"/>
  <c r="C122" i="30"/>
  <c r="D67" i="28"/>
  <c r="E59" i="28"/>
  <c r="E67" i="28" s="1"/>
  <c r="C51" i="12"/>
  <c r="E17" i="11"/>
  <c r="E21" i="11" s="1"/>
  <c r="E46" i="11" s="1"/>
  <c r="D21" i="11"/>
  <c r="D46" i="11" s="1"/>
  <c r="D30" i="28"/>
  <c r="D19" i="7"/>
  <c r="E19" i="7" s="1"/>
  <c r="C121" i="12"/>
  <c r="D113" i="12"/>
  <c r="E12" i="23"/>
  <c r="E14" i="23" s="1"/>
  <c r="D14" i="23"/>
  <c r="D157" i="28"/>
  <c r="C164" i="28"/>
  <c r="M133" i="29"/>
  <c r="E14" i="34" s="1"/>
  <c r="D16" i="41"/>
  <c r="E25" i="9"/>
  <c r="E29" i="9" s="1"/>
  <c r="D29" i="9"/>
  <c r="C28" i="12"/>
  <c r="K139" i="13"/>
  <c r="D89" i="34" s="1"/>
  <c r="E174" i="9"/>
  <c r="E132" i="25"/>
  <c r="E135" i="25" s="1"/>
  <c r="E246" i="7"/>
  <c r="E254" i="7" s="1"/>
  <c r="D254" i="7"/>
  <c r="C33" i="32"/>
  <c r="D33" i="32" s="1"/>
  <c r="E33" i="32" s="1"/>
  <c r="D17" i="32"/>
  <c r="E17" i="32" s="1"/>
  <c r="E14" i="9"/>
  <c r="E16" i="9" s="1"/>
  <c r="D16" i="9"/>
  <c r="E15" i="5"/>
  <c r="M141" i="29"/>
  <c r="D95" i="34" s="1"/>
  <c r="E79" i="23"/>
  <c r="E87" i="23" s="1"/>
  <c r="D87" i="23"/>
  <c r="Q135" i="16"/>
  <c r="Q139" i="16" s="1"/>
  <c r="D112" i="34"/>
  <c r="C8" i="24"/>
  <c r="C9" i="24" s="1"/>
  <c r="D7" i="24"/>
  <c r="E73" i="28"/>
  <c r="D17" i="15"/>
  <c r="E14" i="15"/>
  <c r="E17" i="15" s="1"/>
  <c r="D56" i="34"/>
  <c r="I143" i="33"/>
  <c r="E97" i="34" s="1"/>
  <c r="E117" i="34" s="1"/>
  <c r="E59" i="7"/>
  <c r="E74" i="7" s="1"/>
  <c r="D74" i="7"/>
  <c r="E141" i="40"/>
  <c r="E51" i="42"/>
  <c r="E60" i="42" s="1"/>
  <c r="D60" i="42"/>
  <c r="D60" i="15"/>
  <c r="E50" i="15"/>
  <c r="E60" i="15" s="1"/>
  <c r="D117" i="26"/>
  <c r="E109" i="26"/>
  <c r="E117" i="26" s="1"/>
  <c r="D15" i="24"/>
  <c r="C23" i="24"/>
  <c r="D79" i="12"/>
  <c r="E71" i="12"/>
  <c r="E79" i="12" s="1"/>
  <c r="D51" i="12"/>
  <c r="Q130" i="4"/>
  <c r="Q133" i="4" s="1"/>
  <c r="C59" i="11"/>
  <c r="D59" i="11" s="1"/>
  <c r="E59" i="11" s="1"/>
  <c r="R139" i="10"/>
  <c r="R142" i="10" s="1"/>
  <c r="E210" i="7"/>
  <c r="E218" i="7" s="1"/>
  <c r="D218" i="7"/>
  <c r="E36" i="42"/>
  <c r="D30" i="24"/>
  <c r="C38" i="24"/>
  <c r="C52" i="30"/>
  <c r="C9" i="15"/>
  <c r="C25" i="15" s="1"/>
  <c r="D8" i="15"/>
  <c r="D16" i="28"/>
  <c r="E13" i="28"/>
  <c r="E16" i="28" s="1"/>
  <c r="D157" i="23"/>
  <c r="E149" i="23"/>
  <c r="E157" i="23" s="1"/>
  <c r="E74" i="26"/>
  <c r="E75" i="26" s="1"/>
  <c r="D75" i="26"/>
  <c r="E7" i="7"/>
  <c r="E8" i="7" s="1"/>
  <c r="E199" i="9"/>
  <c r="D201" i="9"/>
  <c r="E33" i="41"/>
  <c r="R143" i="10"/>
  <c r="D88" i="34" s="1"/>
  <c r="C56" i="11"/>
  <c r="E44" i="30"/>
  <c r="E52" i="30" s="1"/>
  <c r="D52" i="30"/>
  <c r="M137" i="27"/>
  <c r="M140" i="27" s="1"/>
  <c r="D33" i="28"/>
  <c r="E33" i="28" s="1"/>
  <c r="E45" i="28"/>
  <c r="D16" i="32"/>
  <c r="C32" i="32"/>
  <c r="D40" i="41"/>
  <c r="E40" i="41" s="1"/>
  <c r="C43" i="42"/>
  <c r="D43" i="42" s="1"/>
  <c r="E43" i="42" s="1"/>
  <c r="C27" i="42"/>
  <c r="D27" i="42" s="1"/>
  <c r="E27" i="42" s="1"/>
  <c r="D24" i="41"/>
  <c r="E24" i="41" s="1"/>
  <c r="E13" i="34"/>
  <c r="D122" i="30"/>
  <c r="E114" i="30"/>
  <c r="E122" i="30" s="1"/>
  <c r="D7" i="30"/>
  <c r="D9" i="30" s="1"/>
  <c r="D40" i="7"/>
  <c r="I137" i="33"/>
  <c r="I139" i="33" s="1"/>
  <c r="D77" i="34" s="1"/>
  <c r="E211" i="26"/>
  <c r="E212" i="26" s="1"/>
  <c r="D129" i="23"/>
  <c r="E121" i="23"/>
  <c r="E129" i="23" s="1"/>
  <c r="D45" i="7"/>
  <c r="E45" i="7" s="1"/>
  <c r="D41" i="7"/>
  <c r="E41" i="7" s="1"/>
  <c r="E6" i="34"/>
  <c r="E104" i="11"/>
  <c r="E106" i="11" s="1"/>
  <c r="D106" i="11"/>
  <c r="E21" i="28"/>
  <c r="E23" i="28" s="1"/>
  <c r="D23" i="28"/>
  <c r="D19" i="42"/>
  <c r="D8" i="28"/>
  <c r="C9" i="28"/>
  <c r="D29" i="34" l="1"/>
  <c r="F8" i="34"/>
  <c r="G8" i="34" s="1"/>
  <c r="D28" i="34"/>
  <c r="F10" i="34"/>
  <c r="G10" i="34" s="1"/>
  <c r="D30" i="34"/>
  <c r="E4" i="34"/>
  <c r="F4" i="34" s="1"/>
  <c r="G4" i="34" s="1"/>
  <c r="E16" i="5"/>
  <c r="E27" i="5" s="1"/>
  <c r="F14" i="34"/>
  <c r="G14" i="34" s="1"/>
  <c r="D34" i="34"/>
  <c r="F11" i="34"/>
  <c r="G11" i="34" s="1"/>
  <c r="D31" i="34"/>
  <c r="D25" i="34"/>
  <c r="F12" i="34"/>
  <c r="G12" i="34" s="1"/>
  <c r="D32" i="34"/>
  <c r="F6" i="34"/>
  <c r="G6" i="34" s="1"/>
  <c r="D26" i="34"/>
  <c r="D81" i="28"/>
  <c r="E81" i="28"/>
  <c r="F13" i="34"/>
  <c r="D33" i="34"/>
  <c r="D165" i="15"/>
  <c r="E165" i="15"/>
  <c r="D9" i="9"/>
  <c r="D16" i="5"/>
  <c r="D27" i="5" s="1"/>
  <c r="C48" i="7"/>
  <c r="C24" i="32"/>
  <c r="G122" i="31"/>
  <c r="G124" i="31"/>
  <c r="C7" i="32"/>
  <c r="G98" i="34"/>
  <c r="D53" i="28"/>
  <c r="E53" i="28"/>
  <c r="D22" i="12"/>
  <c r="D34" i="9"/>
  <c r="E34" i="9" s="1"/>
  <c r="E42" i="9" s="1"/>
  <c r="O133" i="6"/>
  <c r="O135" i="6" s="1"/>
  <c r="D66" i="34" s="1"/>
  <c r="F86" i="34" s="1"/>
  <c r="F106" i="34" s="1"/>
  <c r="E7" i="12"/>
  <c r="E8" i="12" s="1"/>
  <c r="E22" i="12" s="1"/>
  <c r="E263" i="7"/>
  <c r="E271" i="7" s="1"/>
  <c r="D271" i="7"/>
  <c r="C27" i="5"/>
  <c r="E58" i="12"/>
  <c r="E65" i="12" s="1"/>
  <c r="D65" i="12"/>
  <c r="C24" i="28"/>
  <c r="D44" i="42"/>
  <c r="Q134" i="16"/>
  <c r="Q137" i="16" s="1"/>
  <c r="D73" i="34" s="1"/>
  <c r="C46" i="26"/>
  <c r="D45" i="26"/>
  <c r="C32" i="7"/>
  <c r="E41" i="41"/>
  <c r="D41" i="41"/>
  <c r="E44" i="42"/>
  <c r="R138" i="10"/>
  <c r="R140" i="10" s="1"/>
  <c r="D68" i="34" s="1"/>
  <c r="F88" i="34" s="1"/>
  <c r="F108" i="34" s="1"/>
  <c r="E131" i="25"/>
  <c r="E133" i="25" s="1"/>
  <c r="D72" i="34" s="1"/>
  <c r="F92" i="34" s="1"/>
  <c r="F112" i="34" s="1"/>
  <c r="D25" i="41"/>
  <c r="E16" i="41"/>
  <c r="E25" i="41" s="1"/>
  <c r="E8" i="15"/>
  <c r="E9" i="15" s="1"/>
  <c r="E25" i="15" s="1"/>
  <c r="D9" i="15"/>
  <c r="D25" i="15" s="1"/>
  <c r="F97" i="34"/>
  <c r="F117" i="34" s="1"/>
  <c r="G117" i="34" s="1"/>
  <c r="C37" i="30"/>
  <c r="D29" i="30"/>
  <c r="D48" i="34"/>
  <c r="K140" i="13"/>
  <c r="E89" i="34" s="1"/>
  <c r="E109" i="34" s="1"/>
  <c r="E40" i="7"/>
  <c r="E48" i="7" s="1"/>
  <c r="D48" i="7"/>
  <c r="D51" i="34"/>
  <c r="E137" i="25"/>
  <c r="E92" i="34" s="1"/>
  <c r="D111" i="34"/>
  <c r="C41" i="41"/>
  <c r="D46" i="34"/>
  <c r="V133" i="8"/>
  <c r="E87" i="34" s="1"/>
  <c r="E30" i="28"/>
  <c r="E38" i="28" s="1"/>
  <c r="D38" i="28"/>
  <c r="D55" i="34"/>
  <c r="G128" i="31"/>
  <c r="E96" i="34" s="1"/>
  <c r="D23" i="24"/>
  <c r="E15" i="24"/>
  <c r="E23" i="24" s="1"/>
  <c r="D52" i="34"/>
  <c r="Q141" i="16"/>
  <c r="E93" i="34" s="1"/>
  <c r="V127" i="8"/>
  <c r="M136" i="27"/>
  <c r="M138" i="27" s="1"/>
  <c r="D74" i="34" s="1"/>
  <c r="C22" i="30"/>
  <c r="D19" i="30"/>
  <c r="E19" i="30" s="1"/>
  <c r="E31" i="7"/>
  <c r="D31" i="7"/>
  <c r="E157" i="28"/>
  <c r="E164" i="28" s="1"/>
  <c r="D164" i="28"/>
  <c r="E8" i="28"/>
  <c r="E9" i="28" s="1"/>
  <c r="E24" i="28" s="1"/>
  <c r="D9" i="28"/>
  <c r="D24" i="28" s="1"/>
  <c r="C40" i="32"/>
  <c r="D32" i="32"/>
  <c r="D34" i="23"/>
  <c r="C42" i="23"/>
  <c r="C44" i="42"/>
  <c r="D108" i="34"/>
  <c r="F85" i="34"/>
  <c r="L136" i="22"/>
  <c r="L138" i="22" s="1"/>
  <c r="D71" i="34" s="1"/>
  <c r="D121" i="12"/>
  <c r="E113" i="12"/>
  <c r="E121" i="12" s="1"/>
  <c r="C28" i="42"/>
  <c r="D99" i="34"/>
  <c r="E44" i="5"/>
  <c r="D44" i="5"/>
  <c r="E16" i="32"/>
  <c r="E24" i="32" s="1"/>
  <c r="D24" i="32"/>
  <c r="D56" i="11"/>
  <c r="C66" i="11"/>
  <c r="D38" i="24"/>
  <c r="E30" i="24"/>
  <c r="E38" i="24" s="1"/>
  <c r="D8" i="24"/>
  <c r="D9" i="24" s="1"/>
  <c r="E7" i="24"/>
  <c r="E8" i="24" s="1"/>
  <c r="E9" i="24" s="1"/>
  <c r="D109" i="34"/>
  <c r="C38" i="28"/>
  <c r="D54" i="34"/>
  <c r="M142" i="29"/>
  <c r="E95" i="34" s="1"/>
  <c r="E115" i="34" s="1"/>
  <c r="D14" i="30"/>
  <c r="E13" i="30"/>
  <c r="E14" i="30" s="1"/>
  <c r="D49" i="34"/>
  <c r="L151" i="14"/>
  <c r="E90" i="34" s="1"/>
  <c r="E110" i="34" s="1"/>
  <c r="E7" i="30"/>
  <c r="E9" i="30" s="1"/>
  <c r="L145" i="14"/>
  <c r="L147" i="14" s="1"/>
  <c r="D70" i="34" s="1"/>
  <c r="K134" i="13"/>
  <c r="K136" i="13" s="1"/>
  <c r="D69" i="34" s="1"/>
  <c r="D47" i="34"/>
  <c r="R144" i="10"/>
  <c r="E88" i="34" s="1"/>
  <c r="E108" i="34" s="1"/>
  <c r="C25" i="41"/>
  <c r="E60" i="26"/>
  <c r="E61" i="26" s="1"/>
  <c r="D61" i="26"/>
  <c r="D50" i="34"/>
  <c r="L142" i="22"/>
  <c r="E91" i="34" s="1"/>
  <c r="E111" i="34" s="1"/>
  <c r="E19" i="42"/>
  <c r="E28" i="42" s="1"/>
  <c r="D28" i="42"/>
  <c r="D28" i="12"/>
  <c r="C36" i="12"/>
  <c r="Q129" i="4"/>
  <c r="D110" i="34"/>
  <c r="D53" i="34"/>
  <c r="M142" i="27"/>
  <c r="E94" i="34" s="1"/>
  <c r="D44" i="34"/>
  <c r="Q135" i="4"/>
  <c r="E85" i="34" s="1"/>
  <c r="D115" i="34"/>
  <c r="M136" i="29"/>
  <c r="M138" i="29" s="1"/>
  <c r="D75" i="34" s="1"/>
  <c r="D25" i="23"/>
  <c r="C26" i="23"/>
  <c r="C27" i="23" s="1"/>
  <c r="D45" i="34"/>
  <c r="O139" i="6"/>
  <c r="E86" i="34" s="1"/>
  <c r="E200" i="9"/>
  <c r="E201" i="9" s="1"/>
  <c r="C42" i="15"/>
  <c r="D32" i="15"/>
  <c r="E18" i="34" l="1"/>
  <c r="D24" i="34"/>
  <c r="D42" i="9"/>
  <c r="G13" i="34"/>
  <c r="G18" i="34" s="1"/>
  <c r="F18" i="34"/>
  <c r="C8" i="32"/>
  <c r="C9" i="32" s="1"/>
  <c r="D7" i="32"/>
  <c r="G18" i="32"/>
  <c r="E45" i="26"/>
  <c r="E46" i="26" s="1"/>
  <c r="D46" i="26"/>
  <c r="G97" i="34"/>
  <c r="G88" i="34"/>
  <c r="D119" i="34"/>
  <c r="F93" i="34"/>
  <c r="F113" i="34" s="1"/>
  <c r="E56" i="11"/>
  <c r="E66" i="11" s="1"/>
  <c r="D66" i="11"/>
  <c r="E34" i="23"/>
  <c r="E42" i="23" s="1"/>
  <c r="D42" i="23"/>
  <c r="E112" i="34"/>
  <c r="G112" i="34" s="1"/>
  <c r="H112" i="34" s="1"/>
  <c r="G92" i="34"/>
  <c r="E28" i="12"/>
  <c r="E36" i="12" s="1"/>
  <c r="D36" i="12"/>
  <c r="F94" i="34"/>
  <c r="F114" i="34" s="1"/>
  <c r="H117" i="34"/>
  <c r="F91" i="34"/>
  <c r="E29" i="30"/>
  <c r="E37" i="30" s="1"/>
  <c r="D37" i="30"/>
  <c r="C23" i="30"/>
  <c r="D23" i="30" s="1"/>
  <c r="E23" i="30" s="1"/>
  <c r="D22" i="30"/>
  <c r="E22" i="30" s="1"/>
  <c r="E99" i="34"/>
  <c r="E105" i="34"/>
  <c r="G85" i="34"/>
  <c r="D40" i="32"/>
  <c r="E32" i="32"/>
  <c r="E40" i="32" s="1"/>
  <c r="F95" i="34"/>
  <c r="F115" i="34" s="1"/>
  <c r="F105" i="34"/>
  <c r="E32" i="15"/>
  <c r="E42" i="15" s="1"/>
  <c r="D42" i="15"/>
  <c r="D58" i="34"/>
  <c r="F89" i="34"/>
  <c r="V129" i="8"/>
  <c r="D67" i="34" s="1"/>
  <c r="E107" i="34"/>
  <c r="D26" i="23"/>
  <c r="D27" i="23" s="1"/>
  <c r="E25" i="23"/>
  <c r="E26" i="23" s="1"/>
  <c r="E27" i="23" s="1"/>
  <c r="E116" i="34"/>
  <c r="G116" i="34" s="1"/>
  <c r="H116" i="34" s="1"/>
  <c r="G96" i="34"/>
  <c r="E114" i="34"/>
  <c r="E106" i="34"/>
  <c r="G106" i="34" s="1"/>
  <c r="H106" i="34" s="1"/>
  <c r="G86" i="34"/>
  <c r="E113" i="34"/>
  <c r="F90" i="34"/>
  <c r="G108" i="34"/>
  <c r="H108" i="34" s="1"/>
  <c r="D8" i="32" l="1"/>
  <c r="D9" i="32" s="1"/>
  <c r="E7" i="32"/>
  <c r="E8" i="32" s="1"/>
  <c r="E9" i="32" s="1"/>
  <c r="E56" i="34"/>
  <c r="E57" i="34"/>
  <c r="G114" i="34"/>
  <c r="H114" i="34" s="1"/>
  <c r="E50" i="34"/>
  <c r="G93" i="34"/>
  <c r="G113" i="34"/>
  <c r="H113" i="34" s="1"/>
  <c r="E53" i="34"/>
  <c r="E51" i="34"/>
  <c r="E52" i="34"/>
  <c r="D38" i="34"/>
  <c r="E24" i="34" s="1"/>
  <c r="F110" i="34"/>
  <c r="G90" i="34"/>
  <c r="E45" i="34"/>
  <c r="E47" i="34"/>
  <c r="G95" i="34"/>
  <c r="E46" i="34"/>
  <c r="F87" i="34"/>
  <c r="D79" i="34"/>
  <c r="G115" i="34"/>
  <c r="H115" i="34" s="1"/>
  <c r="E55" i="34"/>
  <c r="F111" i="34"/>
  <c r="G91" i="34"/>
  <c r="G94" i="34"/>
  <c r="E54" i="34"/>
  <c r="F109" i="34"/>
  <c r="G89" i="34"/>
  <c r="E48" i="34"/>
  <c r="E49" i="34"/>
  <c r="E44" i="34"/>
  <c r="E119" i="34"/>
  <c r="G105" i="34"/>
  <c r="H105" i="34" s="1"/>
  <c r="E29" i="34" l="1"/>
  <c r="E37" i="34"/>
  <c r="E36" i="34"/>
  <c r="E30" i="34"/>
  <c r="E76" i="34"/>
  <c r="E72" i="34"/>
  <c r="E77" i="34"/>
  <c r="E66" i="34"/>
  <c r="E68" i="34"/>
  <c r="E65" i="34"/>
  <c r="E75" i="34"/>
  <c r="E73" i="34"/>
  <c r="E71" i="34"/>
  <c r="E69" i="34"/>
  <c r="E70" i="34"/>
  <c r="E74" i="34"/>
  <c r="F107" i="34"/>
  <c r="F99" i="34"/>
  <c r="G87" i="34"/>
  <c r="G99" i="34" s="1"/>
  <c r="G109" i="34"/>
  <c r="H109" i="34" s="1"/>
  <c r="E35" i="34"/>
  <c r="E27" i="34"/>
  <c r="E25" i="34"/>
  <c r="E31" i="34"/>
  <c r="E32" i="34"/>
  <c r="E26" i="34"/>
  <c r="E67" i="34"/>
  <c r="G111" i="34"/>
  <c r="H111" i="34" s="1"/>
  <c r="E33" i="34"/>
  <c r="E58" i="34"/>
  <c r="E28" i="34"/>
  <c r="E34" i="34"/>
  <c r="G110" i="34"/>
  <c r="H110" i="34" s="1"/>
  <c r="E38" i="34" l="1"/>
  <c r="E79" i="34"/>
  <c r="F119" i="34"/>
  <c r="G107" i="34"/>
  <c r="G119" i="34" s="1"/>
  <c r="I107" i="34" s="1"/>
  <c r="H107" i="34" l="1"/>
  <c r="D131" i="34"/>
  <c r="D132" i="34" s="1"/>
  <c r="I118" i="34"/>
  <c r="I116" i="34"/>
  <c r="I112" i="34"/>
  <c r="I106" i="34"/>
  <c r="I108" i="34"/>
  <c r="I117" i="34"/>
  <c r="D125" i="34"/>
  <c r="I105" i="34"/>
  <c r="I113" i="34"/>
  <c r="I115" i="34"/>
  <c r="I114" i="34"/>
  <c r="I110" i="34"/>
  <c r="I111" i="34"/>
  <c r="I109" i="34"/>
  <c r="D126" i="34"/>
  <c r="D127" i="34"/>
  <c r="I119" i="34" l="1"/>
</calcChain>
</file>

<file path=xl/sharedStrings.xml><?xml version="1.0" encoding="utf-8"?>
<sst xmlns="http://schemas.openxmlformats.org/spreadsheetml/2006/main" count="5531" uniqueCount="946">
  <si>
    <t xml:space="preserve"> RESOURCE ENVELOP COMPUTATION </t>
  </si>
  <si>
    <t>Revenue Source</t>
  </si>
  <si>
    <t xml:space="preserve"> Equitable Share </t>
  </si>
  <si>
    <t>Community Health Promoters (CHPS)</t>
  </si>
  <si>
    <t xml:space="preserve"> Own Resources </t>
  </si>
  <si>
    <t>Aggregated Industrial Parks Programme</t>
  </si>
  <si>
    <t>National Agriculture Value Chain Development Projects (NAVCDP)</t>
  </si>
  <si>
    <t>Kenya Urban Support Programme - UIG Grant</t>
  </si>
  <si>
    <t xml:space="preserve"> Total Proposed County Expenditure </t>
  </si>
  <si>
    <t>OFFICE OF THE GOVERNOR</t>
  </si>
  <si>
    <t xml:space="preserve">Totals </t>
  </si>
  <si>
    <t>Cordination and Supervisory Services</t>
  </si>
  <si>
    <t>Management and Administration of County Services</t>
  </si>
  <si>
    <t>Grand Total</t>
  </si>
  <si>
    <t>Sub item</t>
  </si>
  <si>
    <t xml:space="preserve">Sub item name </t>
  </si>
  <si>
    <t>APPROVED BUDGET TOTAL 2020/ 21</t>
  </si>
  <si>
    <t>general administrative services</t>
  </si>
  <si>
    <t>Administration , Planning and Support Services</t>
  </si>
  <si>
    <t>audit and accountability</t>
  </si>
  <si>
    <t>Perfomance Management</t>
  </si>
  <si>
    <t>Emergency and Disaster Mitigation</t>
  </si>
  <si>
    <t>County Executive Services (Cabinet affairs)</t>
  </si>
  <si>
    <t>County Secretary ( intergovernmental relation, public participation, records and archives and general admin)</t>
  </si>
  <si>
    <t xml:space="preserve"> Geospartial Technologies Services (GTS)</t>
  </si>
  <si>
    <t>Communication Unit</t>
  </si>
  <si>
    <t>County Research and Development Service</t>
  </si>
  <si>
    <t>Service Delivery unit (SDU)</t>
  </si>
  <si>
    <t>total</t>
  </si>
  <si>
    <t>Compensation To  employees</t>
  </si>
  <si>
    <t>Salary And Wages</t>
  </si>
  <si>
    <t>Gratuity - Civil Servants</t>
  </si>
  <si>
    <t>Employer Contribution To Staff Pensions Scheme</t>
  </si>
  <si>
    <t>Acting Allowance</t>
  </si>
  <si>
    <t>House Allowances</t>
  </si>
  <si>
    <t>Leave Allowances</t>
  </si>
  <si>
    <t>Transport Allowance</t>
  </si>
  <si>
    <t>Contractual employees</t>
  </si>
  <si>
    <t>Honoraria</t>
  </si>
  <si>
    <t>Sub Totals</t>
  </si>
  <si>
    <t xml:space="preserve">Use Of Goods and services  </t>
  </si>
  <si>
    <t>Casual Labor - Others</t>
  </si>
  <si>
    <t>Responsibility allowances</t>
  </si>
  <si>
    <t>Security/Enforcement</t>
  </si>
  <si>
    <t>Electricity</t>
  </si>
  <si>
    <t>Water And Sewerage charges</t>
  </si>
  <si>
    <t>Gas Expenses</t>
  </si>
  <si>
    <t>Electricity Expenses (pending bills)</t>
  </si>
  <si>
    <t>Water And Sewerage Expenses(Pending Bills)</t>
  </si>
  <si>
    <t>Utilities, Supplies- Others</t>
  </si>
  <si>
    <t>Telephone, Telex, Facsmile and Mobile Phone Services</t>
  </si>
  <si>
    <t>Internet Connections</t>
  </si>
  <si>
    <t>Courier And Postal Services</t>
  </si>
  <si>
    <t>Travel Costs (Airlines, Bus, Railway, Mileage allowances</t>
  </si>
  <si>
    <t>Accommodation – Domestic Travel</t>
  </si>
  <si>
    <t>Daily Subsistence Allowance</t>
  </si>
  <si>
    <t>Sundry Items (E.G. Airport Tax, Taxis,Etc…)</t>
  </si>
  <si>
    <t>Domestic Travel And Subs. - Others</t>
  </si>
  <si>
    <t>Travel Costs (Airlines, Bus, Railway, Etc.</t>
  </si>
  <si>
    <t>Foreign Travel And Subs. - Others</t>
  </si>
  <si>
    <t xml:space="preserve">Publishing And Printing Services </t>
  </si>
  <si>
    <t>Subscriptions To Newspapers, Magazines And Periodicals</t>
  </si>
  <si>
    <t>Advertising, Awareness and Publicity Campaigns</t>
  </si>
  <si>
    <t>Printing, Advertising – Other</t>
  </si>
  <si>
    <t>Payment Of Rents And Rates -Residential</t>
  </si>
  <si>
    <t>Rents And Rates - Non- Residential</t>
  </si>
  <si>
    <t>Hire Of Transport</t>
  </si>
  <si>
    <t>Hire Of Equipment, Plant And Machinery</t>
  </si>
  <si>
    <t>Travel Allowance(Health Executive)</t>
  </si>
  <si>
    <t>Remuneration Of Instructors And Contract Based Trainings</t>
  </si>
  <si>
    <t>Production And Printing Of Training Materials</t>
  </si>
  <si>
    <t>Gender Mainstreaming</t>
  </si>
  <si>
    <t>Trainings, Mentorship And Exams</t>
  </si>
  <si>
    <t>Catering Services (Reception), Accomodation, Gifts, Food And Drinks</t>
  </si>
  <si>
    <t>Boards, Committees, Conferences And Seminars (Community Strategy Activites)</t>
  </si>
  <si>
    <t>National Celebrations</t>
  </si>
  <si>
    <t>Board Allowance</t>
  </si>
  <si>
    <t>Motor Vehicle Insurance</t>
  </si>
  <si>
    <t>Medical Insurance</t>
  </si>
  <si>
    <t>Medical Drugs</t>
  </si>
  <si>
    <t>Dressings And Other Non-Pharmaceutical Medical Items</t>
  </si>
  <si>
    <t>Veterinary Supplies and Materials</t>
  </si>
  <si>
    <t>Fungicides, Insecticides and Sprays</t>
  </si>
  <si>
    <t>Medical And Industrial Gases</t>
  </si>
  <si>
    <t>Purchase Of Workshop Tools, Spares and Small Equipment</t>
  </si>
  <si>
    <t>Agricultural Materials, Supplies and Small Equipment</t>
  </si>
  <si>
    <t>Laboratory Materials, Supplies And Small Equipment</t>
  </si>
  <si>
    <t>Education And Library Supplies</t>
  </si>
  <si>
    <t>Food And Rations</t>
  </si>
  <si>
    <t>Purchase Of Uniforms and Clothing- Staff</t>
  </si>
  <si>
    <t>Purchase Of Uniforms and clothing-Patients</t>
  </si>
  <si>
    <t>Purchase Of Bedding and Linen</t>
  </si>
  <si>
    <t>Supplies For Production</t>
  </si>
  <si>
    <t>Purchase Of Vaccines and Sera</t>
  </si>
  <si>
    <t>Purchase Of X-Rays Supplies</t>
  </si>
  <si>
    <t>Purchase Of Safety Gear</t>
  </si>
  <si>
    <t>General Office Supplies (Papers, Pencils, Forms, Small Office Equipment Etc)</t>
  </si>
  <si>
    <t>Supplies And Accessories For Computers and Printers</t>
  </si>
  <si>
    <t>Sanitary And Cleaning Materials, Supplies and Services</t>
  </si>
  <si>
    <t>Refined Fuels And Lubricants For Transport(P3)</t>
  </si>
  <si>
    <t>Refined Fuels Andl Lubricant- Other</t>
  </si>
  <si>
    <t>Other Fuels (Wood, charcoal, cooking, Gas Etc…)</t>
  </si>
  <si>
    <t>Bank Service, Commission and Charges</t>
  </si>
  <si>
    <t>Contracted Guards and Cleaning Services</t>
  </si>
  <si>
    <t>Membership Fees, Dues And Subscriptions ToProfessional Trade Bodies(COG SUBSRCIPTION)</t>
  </si>
  <si>
    <t>Legal Dues/Fees, Arbitration and Compensation Payments</t>
  </si>
  <si>
    <t>Contracted Professional Services</t>
  </si>
  <si>
    <t>Committee Meeting Expenses</t>
  </si>
  <si>
    <t>Laundry Expenses</t>
  </si>
  <si>
    <t>HIV Programmes</t>
  </si>
  <si>
    <t>Emergency Medical Expenses</t>
  </si>
  <si>
    <t>Emergency Fund</t>
  </si>
  <si>
    <t>Donations</t>
  </si>
  <si>
    <t>Burial Grants For Destitutes</t>
  </si>
  <si>
    <t>Other Capital Grants and Trans(ward activities)</t>
  </si>
  <si>
    <t>Scholarship And Other Educational Benefits</t>
  </si>
  <si>
    <t>Expenses (S.D.U)</t>
  </si>
  <si>
    <t>Purchase Of Office Furniture and Fittings</t>
  </si>
  <si>
    <t>Purchase Of Printers and Accessories</t>
  </si>
  <si>
    <t>Purchase Of AirConditoners, Fun and Heating Appliances</t>
  </si>
  <si>
    <t>Purchase Of Laboratory Equipment</t>
  </si>
  <si>
    <t>Other Infrastracture and Civil Works(Ward based projects)</t>
  </si>
  <si>
    <t>Beautification And Tree Planting</t>
  </si>
  <si>
    <t>Pre-Feasibility, Feasibility &amp; Appraisal Studies</t>
  </si>
  <si>
    <t>Research (Monitoring and evalution)</t>
  </si>
  <si>
    <t>Research &amp; Feasibility Studies (Coordination)</t>
  </si>
  <si>
    <t>Purchase Of Motor Vehicles</t>
  </si>
  <si>
    <t>Purchase Of Motor Cycles and Bicycles</t>
  </si>
  <si>
    <t>Subtotals</t>
  </si>
  <si>
    <t>Other Current Expenditures</t>
  </si>
  <si>
    <t>Maintenance Expenses-Motor Vehicles</t>
  </si>
  <si>
    <t>Maintenance - Boats and Ferries</t>
  </si>
  <si>
    <t>Maintenance Of Plant, Machinery and Equipment (including Lifts)</t>
  </si>
  <si>
    <t>Maintenance Of Office Equipment</t>
  </si>
  <si>
    <t>Maintenance Of Medical and Dental Equipment</t>
  </si>
  <si>
    <t>Maintenance Of Buildings - Residential</t>
  </si>
  <si>
    <t>Maintenance Of Buildings and Stations - Non-Residential</t>
  </si>
  <si>
    <t>Minor Alterations To Buildings and Civil Works</t>
  </si>
  <si>
    <t>Maintenance Of Computers, Software, and Networks</t>
  </si>
  <si>
    <t>Routine Maintenance - Other Assets</t>
  </si>
  <si>
    <t xml:space="preserve">Payables from other financial period-other </t>
  </si>
  <si>
    <t>Development</t>
  </si>
  <si>
    <t>Other Infrastracture and Civil Works</t>
  </si>
  <si>
    <t>Other infrastructure and civil works (Projects)</t>
  </si>
  <si>
    <t>Total Allocation</t>
  </si>
  <si>
    <t>(Less) Total Recurrent</t>
  </si>
  <si>
    <t>RECURRENT</t>
  </si>
  <si>
    <t>(less) compensation</t>
  </si>
  <si>
    <t>Other Recurrent</t>
  </si>
  <si>
    <t>COUNTY EXECUTIVE</t>
  </si>
  <si>
    <t xml:space="preserve">Programme </t>
  </si>
  <si>
    <t xml:space="preserve"> Baseline Estimates </t>
  </si>
  <si>
    <t xml:space="preserve"> Estimates </t>
  </si>
  <si>
    <t xml:space="preserve"> Projected Estimates </t>
  </si>
  <si>
    <t>2023/24</t>
  </si>
  <si>
    <t>2024/25</t>
  </si>
  <si>
    <t>2025/26</t>
  </si>
  <si>
    <t xml:space="preserve"> Programme 1: Administration  Plannning and Support services </t>
  </si>
  <si>
    <t xml:space="preserve"> Sub Programme (SP) </t>
  </si>
  <si>
    <t xml:space="preserve"> SP 1. 1 GENERAL ADMINISTRATIVE SERVICES </t>
  </si>
  <si>
    <t xml:space="preserve"> Total Expenditure of Programme 1 </t>
  </si>
  <si>
    <t xml:space="preserve"> SP 2. 1 Audit and accountability </t>
  </si>
  <si>
    <t xml:space="preserve"> SP 2. 2. perfomance management   </t>
  </si>
  <si>
    <t xml:space="preserve"> Total Expenditure of Programme 2 </t>
  </si>
  <si>
    <t xml:space="preserve"> Programme 3: Management and Administration of County services. </t>
  </si>
  <si>
    <t xml:space="preserve"> SP 3. 1 County Executive  </t>
  </si>
  <si>
    <t xml:space="preserve"> SP 3.2 County Secretary </t>
  </si>
  <si>
    <t xml:space="preserve"> Total Expenditure of Programme 3 </t>
  </si>
  <si>
    <t xml:space="preserve"> Total Expenditure of Vote -------  </t>
  </si>
  <si>
    <t xml:space="preserve">Expenditure Classification </t>
  </si>
  <si>
    <t xml:space="preserve">  Current Expenditure </t>
  </si>
  <si>
    <t xml:space="preserve"> Compensation to Employees </t>
  </si>
  <si>
    <t xml:space="preserve"> Use of goods and services </t>
  </si>
  <si>
    <t xml:space="preserve"> Current Transfers Govt. Agencies </t>
  </si>
  <si>
    <t xml:space="preserve"> Other Recurrent </t>
  </si>
  <si>
    <t xml:space="preserve"> Capital Expenditure </t>
  </si>
  <si>
    <t xml:space="preserve"> Acquisition of Non-Financial Assets </t>
  </si>
  <si>
    <t xml:space="preserve"> Capital Transfers to Government Agencies </t>
  </si>
  <si>
    <t xml:space="preserve"> Other Development </t>
  </si>
  <si>
    <t xml:space="preserve"> Total Expenditure of Vote …… </t>
  </si>
  <si>
    <r>
      <rPr>
        <b/>
        <sz val="13"/>
        <rFont val="Times New Roman"/>
        <family val="1"/>
      </rPr>
      <t>1.3</t>
    </r>
    <r>
      <rPr>
        <b/>
        <sz val="7"/>
        <rFont val="Times New Roman"/>
        <family val="1"/>
      </rPr>
      <t xml:space="preserve">      </t>
    </r>
    <r>
      <rPr>
        <b/>
        <sz val="13"/>
        <rFont val="Times New Roman"/>
        <family val="1"/>
      </rPr>
      <t>Part G: Summary of Expenditure by Programme, Sub-Programme and Economic Classification (KShs. Million)</t>
    </r>
  </si>
  <si>
    <t xml:space="preserve"> ADMINSTRATION,PLANNING AND SUPPORT SERVICES. </t>
  </si>
  <si>
    <t xml:space="preserve"> Current Expenditure </t>
  </si>
  <si>
    <t xml:space="preserve"> Capital Transfers to Govt. Agencies </t>
  </si>
  <si>
    <t xml:space="preserve"> Total Expenditure  </t>
  </si>
  <si>
    <t xml:space="preserve"> Sub-Programme 1.1: General Administration duties </t>
  </si>
  <si>
    <t xml:space="preserve"> Program 2: CORDINATION AND SUPERVISORY SERVICES </t>
  </si>
  <si>
    <t xml:space="preserve">Current Expenditure </t>
  </si>
  <si>
    <t xml:space="preserve"> Capital Transfers to Govt. </t>
  </si>
  <si>
    <t xml:space="preserve">Agencies </t>
  </si>
  <si>
    <t xml:space="preserve">Programme 3. MANAGEMENT AND ADMINISTRATION OF COUNTY SERVICES. </t>
  </si>
  <si>
    <t xml:space="preserve"> Use of goods and services</t>
  </si>
  <si>
    <t xml:space="preserve"> </t>
  </si>
  <si>
    <t xml:space="preserve">Total Expenditure  </t>
  </si>
  <si>
    <t>FINANCE &amp; ECONOMIC PLANNING</t>
  </si>
  <si>
    <t>Sub Item</t>
  </si>
  <si>
    <t xml:space="preserve">Sub Item Name </t>
  </si>
  <si>
    <t>SP 1. 1 General Administrative Service</t>
  </si>
  <si>
    <t>Administration, Planning and Support Services</t>
  </si>
  <si>
    <t xml:space="preserve">SP 2. 1 Planning Policy and Formulation </t>
  </si>
  <si>
    <t>SP 2.2 Budget Policy and Formulation</t>
  </si>
  <si>
    <t>SP 2.3 Budget expenditure management</t>
  </si>
  <si>
    <t xml:space="preserve">SP 2. 4 Monitoring and evaluation </t>
  </si>
  <si>
    <t>County Planning Services</t>
  </si>
  <si>
    <t>SP 3.1 Accounting services</t>
  </si>
  <si>
    <t>SP 3.2 Audit service</t>
  </si>
  <si>
    <t>County Financial Management</t>
  </si>
  <si>
    <t>Compensation to employees</t>
  </si>
  <si>
    <t>Top up allowance</t>
  </si>
  <si>
    <t xml:space="preserve">Employer Contribution To National Social Security Fund (NSSF) </t>
  </si>
  <si>
    <t>Transport  Allowances</t>
  </si>
  <si>
    <t>Gratuity - Civil Servants (LapFund and Lap Trust contribution arrears</t>
  </si>
  <si>
    <t>Extraneous allowances</t>
  </si>
  <si>
    <t>Electricity Expenses (pending Bills)</t>
  </si>
  <si>
    <t>Travel Costs (Airlines, Bus, Railway, Etc.)</t>
  </si>
  <si>
    <t>Publishing And Printing Services</t>
  </si>
  <si>
    <t>Trade Shows And Exhibitions</t>
  </si>
  <si>
    <t>Remuneration Of Instructors And Contract Based Trainings Services</t>
  </si>
  <si>
    <t>Tution fee</t>
  </si>
  <si>
    <t>Gender  Mainstreaming</t>
  </si>
  <si>
    <t xml:space="preserve">Boards, Committees, Conferences And Seminars </t>
  </si>
  <si>
    <t>Chemical And Industrial Gases</t>
  </si>
  <si>
    <t>Contracted Professional Serviced</t>
  </si>
  <si>
    <t>Membership Fees, Dues And Subscriptions ToProfessional Trade Bodies</t>
  </si>
  <si>
    <t>Tempory Committees Meeting Expenses</t>
  </si>
  <si>
    <t>HIV/AIDS Secretariate workplace policy Development</t>
  </si>
  <si>
    <t xml:space="preserve"> Other Capital Grants and Trans</t>
  </si>
  <si>
    <t>Capital Tranfers to Individuals schoolarship and Households</t>
  </si>
  <si>
    <t xml:space="preserve"> Other Capital Grants (Car Loan and Mortgage Fund (Fringe Benefit Tax) </t>
  </si>
  <si>
    <t xml:space="preserve"> Other Capital Grants and Trans Mortgage &amp; Loans (ward activities)</t>
  </si>
  <si>
    <t xml:space="preserve">Purchase Of Software </t>
  </si>
  <si>
    <t>Purchase of Trees Seeds and Seedlings</t>
  </si>
  <si>
    <t>Research</t>
  </si>
  <si>
    <t>Research &amp; Feasibility Studies</t>
  </si>
  <si>
    <t>Purchase of Exchanges and other Communication Equipments</t>
  </si>
  <si>
    <t>Purchase of Photocopiers</t>
  </si>
  <si>
    <t>Other Infrastracture and Civil Works-Ward Activities</t>
  </si>
  <si>
    <t>Payables from other financial period-other (Budgets.</t>
  </si>
  <si>
    <t xml:space="preserve"> Other Capital Grants and Trans (Conditional Grants- KDSP)</t>
  </si>
  <si>
    <t>COUNTY TREASURY</t>
  </si>
  <si>
    <t xml:space="preserve">  Baseline Estimates  </t>
  </si>
  <si>
    <t xml:space="preserve">  Estimates  </t>
  </si>
  <si>
    <t xml:space="preserve">  Projected Estimates  </t>
  </si>
  <si>
    <t xml:space="preserve"> Programme 2: County Planning Services.</t>
  </si>
  <si>
    <t xml:space="preserve"> Programme 3: County Financial Management</t>
  </si>
  <si>
    <t xml:space="preserve"> SP 3. 1 Accounting Services  </t>
  </si>
  <si>
    <t xml:space="preserve"> SP 3.2 Audit Services </t>
  </si>
  <si>
    <r>
      <rPr>
        <b/>
        <sz val="13"/>
        <rFont val="Times New Roman"/>
        <family val="1"/>
      </rPr>
      <t>1.2</t>
    </r>
    <r>
      <rPr>
        <b/>
        <sz val="7"/>
        <rFont val="Times New Roman"/>
        <family val="1"/>
      </rPr>
      <t xml:space="preserve">      </t>
    </r>
    <r>
      <rPr>
        <b/>
        <sz val="13"/>
        <rFont val="Times New Roman"/>
        <family val="1"/>
      </rPr>
      <t>Part F:  Summary of Expenditure by Vote and Economic Classification (Kshs. Million)</t>
    </r>
  </si>
  <si>
    <t xml:space="preserve"> Program 2: COUNTY PLANNING SERVICES</t>
  </si>
  <si>
    <t xml:space="preserve"> Sub Programme 3.1 : Accounting Services </t>
  </si>
  <si>
    <t xml:space="preserve"> Sub-Programme 3. 2: Audit Services </t>
  </si>
  <si>
    <t xml:space="preserve"> Current Expenditure</t>
  </si>
  <si>
    <t xml:space="preserve"> Capital Expenditure</t>
  </si>
  <si>
    <t>Totals</t>
  </si>
  <si>
    <t>Total</t>
  </si>
  <si>
    <t xml:space="preserve">AGRICULTURE, LIVESTOCK &amp; FISHERIES </t>
  </si>
  <si>
    <t>CSP.1.1 General Administrative Service</t>
  </si>
  <si>
    <t>CSP.1.2 Research and development</t>
  </si>
  <si>
    <t>CSP.2.1 Value chain development</t>
  </si>
  <si>
    <t>CSP.2.2. Veterinary Services and Extension</t>
  </si>
  <si>
    <t xml:space="preserve">CSP.2.3 Livestock extension. </t>
  </si>
  <si>
    <t>Livestock Development and Management</t>
  </si>
  <si>
    <t>CSP.3.1 Promotion of fish farming</t>
  </si>
  <si>
    <t>Fisheries Development and Management</t>
  </si>
  <si>
    <t xml:space="preserve">CSP.4.1. Crop extension </t>
  </si>
  <si>
    <t>CSP.4.2 farm input subsidy</t>
  </si>
  <si>
    <t>CSP.4.3 Cash crop production and development</t>
  </si>
  <si>
    <t>CSP.4.4 Food security initiatives</t>
  </si>
  <si>
    <t>Crop Development and Management</t>
  </si>
  <si>
    <t>CSP.5.1 Cooperative Development Services</t>
  </si>
  <si>
    <t>Cooperatives Development and Management</t>
  </si>
  <si>
    <t xml:space="preserve">CSP.6.1 Market development and promotion </t>
  </si>
  <si>
    <t xml:space="preserve">CSP.6.2 Value addition </t>
  </si>
  <si>
    <t>Agribusiness</t>
  </si>
  <si>
    <t>GRAND TOTAL</t>
  </si>
  <si>
    <t>Airtime Allowance</t>
  </si>
  <si>
    <t>Risk Allowances</t>
  </si>
  <si>
    <t>Purchase Of Uniforms and clothing-Patients(Agricultural Field Officers)</t>
  </si>
  <si>
    <t>Legal Dues/Fees, Arbitration and Compensation Payments(1.8M)</t>
  </si>
  <si>
    <t>Other Capital Grants and Trans (Foreign Exchange Gains)</t>
  </si>
  <si>
    <t>Other Capital Grants and Trans )(ward activities)</t>
  </si>
  <si>
    <t xml:space="preserve">Expenses </t>
  </si>
  <si>
    <t>Purchase Of Household and Institutional Appliances</t>
  </si>
  <si>
    <t>Purchase Of Software</t>
  </si>
  <si>
    <t>Other Infrastracture and Civil Works(Ward Activities)</t>
  </si>
  <si>
    <t>Maintenance Of Public Toilets</t>
  </si>
  <si>
    <t>Maintenance Of Public Mortuary</t>
  </si>
  <si>
    <t>Maintenance Of Cemetry</t>
  </si>
  <si>
    <t>Agriculture, Livestock, Fisheries &amp; Co-operatives</t>
  </si>
  <si>
    <t>SP 1. 2 Research &amp; Development</t>
  </si>
  <si>
    <t xml:space="preserve"> Programme 2: Livestock development and Management Services.</t>
  </si>
  <si>
    <t xml:space="preserve"> SP 2. 1, Value Chain Development</t>
  </si>
  <si>
    <t xml:space="preserve"> SP 2. 2. Veterinary Services and Extention</t>
  </si>
  <si>
    <t>SP 2.3, Livestock Extention</t>
  </si>
  <si>
    <t xml:space="preserve"> Total Expenditure of Programme 2</t>
  </si>
  <si>
    <t xml:space="preserve"> Programme 3: Fisheries development &amp; Management Services. </t>
  </si>
  <si>
    <t xml:space="preserve"> SP 3. 1 Promotion of Fish Farming</t>
  </si>
  <si>
    <t xml:space="preserve"> Programme 4: Crop Development and Management Services.</t>
  </si>
  <si>
    <t xml:space="preserve"> SP 4. 1, Crop Extention</t>
  </si>
  <si>
    <t xml:space="preserve"> SP 4. 2. Farm Input Subsidy</t>
  </si>
  <si>
    <t>SP 4.3, Cash crop production and development</t>
  </si>
  <si>
    <t>SP 4.4, Food Security Initiative</t>
  </si>
  <si>
    <t xml:space="preserve"> Total Expenditure of Programme 4</t>
  </si>
  <si>
    <t>1.2      Part F:  Summary of Expenditure by Vote and Economic Classification (Kshs. Million)</t>
  </si>
  <si>
    <t>1.3      Part G: Summary of Expenditure by Programme, Sub-Programme and Economic Classification (KShs. Million)</t>
  </si>
  <si>
    <t xml:space="preserve"> Sub-Programme 1.2: Research and Development</t>
  </si>
  <si>
    <t xml:space="preserve"> Program 2: Livestock Development &amp; Management Services</t>
  </si>
  <si>
    <t xml:space="preserve"> Sub-Programme 2.1: Value Chain Development</t>
  </si>
  <si>
    <t xml:space="preserve"> Sub-Programme 2. 2: Veterinary Services &amp; Extention</t>
  </si>
  <si>
    <t xml:space="preserve"> Sub-Programme 2. 3: Livestock Extention</t>
  </si>
  <si>
    <t xml:space="preserve"> Programme 3. Fisheries Development &amp; Management</t>
  </si>
  <si>
    <t xml:space="preserve"> Sub Programme 3.1 : Promotion of Fish Farming</t>
  </si>
  <si>
    <t xml:space="preserve"> Programme 4. Crop Development &amp; Management Services</t>
  </si>
  <si>
    <t xml:space="preserve"> Sub-Programme 4. 1: Crop Extention </t>
  </si>
  <si>
    <t xml:space="preserve"> Sub-Proramme 4.2: Farm input Subsidy</t>
  </si>
  <si>
    <t xml:space="preserve"> SP 4.3 : Cash crop production &amp; Development</t>
  </si>
  <si>
    <t xml:space="preserve"> SP 4.4 : Food security initiatives </t>
  </si>
  <si>
    <t>HEALTH SERVICES</t>
  </si>
  <si>
    <t>APPROVEDTOTAL 2020/2021</t>
  </si>
  <si>
    <t>SP 1. 1 General administrative services</t>
  </si>
  <si>
    <t>SP 1. 2.Human Resource management and development</t>
  </si>
  <si>
    <t>SP 1.3 Healthcare finanacing</t>
  </si>
  <si>
    <t>Administration, Planning and Support Services.</t>
  </si>
  <si>
    <t>SP 2. 1 Public health services</t>
  </si>
  <si>
    <t>SP 2.3 Community health strategy</t>
  </si>
  <si>
    <t>SP.2.4 Disease surveilance and emergency</t>
  </si>
  <si>
    <t>SP 2.5 Health promotion</t>
  </si>
  <si>
    <t>Preventive and Promotive Health Services</t>
  </si>
  <si>
    <t xml:space="preserve"> SP. 3.1 Medical services</t>
  </si>
  <si>
    <t>SP3.2 Drugs and other medical supplies</t>
  </si>
  <si>
    <t>SP 3.3 County referal services</t>
  </si>
  <si>
    <t>Curative and Rehabilitative Health Services.</t>
  </si>
  <si>
    <t>Salary And Wages (Promotion)</t>
  </si>
  <si>
    <t xml:space="preserve">Administration of Superannuation pension scheme </t>
  </si>
  <si>
    <t>health service allowance</t>
  </si>
  <si>
    <t>Emergency call allowance</t>
  </si>
  <si>
    <t>Non Practicing Allowance</t>
  </si>
  <si>
    <t>Nursing service allowance</t>
  </si>
  <si>
    <t>Uniform and Clothing Allowances</t>
  </si>
  <si>
    <t>Casual Labor - Others (CHV Stipends)</t>
  </si>
  <si>
    <t xml:space="preserve">Contractual employees </t>
  </si>
  <si>
    <t>Honoraria (boresha mama na mtoto)</t>
  </si>
  <si>
    <t>Gas Expenses(EPI)</t>
  </si>
  <si>
    <t xml:space="preserve">Daily Subsistence Allowance </t>
  </si>
  <si>
    <t>Publishing And Printing Services(Medical stationary)</t>
  </si>
  <si>
    <t>Travel Allowance</t>
  </si>
  <si>
    <t xml:space="preserve">Trainings, Mentorship And Exams </t>
  </si>
  <si>
    <t>National health Days and Celebrations</t>
  </si>
  <si>
    <t xml:space="preserve">Medical Drugs </t>
  </si>
  <si>
    <t>Dressings And Other Non-Pharmaceutical Medical Items (including pending bills)</t>
  </si>
  <si>
    <t>Medical Drugs (Pending Bills)</t>
  </si>
  <si>
    <t>Supplies And Accessories For Computers and Printers (1m tablets for CHV's )</t>
  </si>
  <si>
    <t>Other Capital Grants and Trans (Danida/User fees/World Bank/Free Maternity</t>
  </si>
  <si>
    <t>Other Capital Grants and Trans (User fees foregone</t>
  </si>
  <si>
    <t>HIV  and other Programmes</t>
  </si>
  <si>
    <t xml:space="preserve">Emergency Fund </t>
  </si>
  <si>
    <t>Other Capital Grants and Trans (DANIDA)</t>
  </si>
  <si>
    <t>Payables from other financial period-other (Budgets)</t>
  </si>
  <si>
    <t>Purchase of Office Furniture and Fittings</t>
  </si>
  <si>
    <t>Purchase Of AirConditoners, Fan and Heating Appliances</t>
  </si>
  <si>
    <t>Purchase of Laboratory Equipment</t>
  </si>
  <si>
    <t>Payables from other financial period-other (Budgets 2019/2020)</t>
  </si>
  <si>
    <t xml:space="preserve">Purchase Of Motor Vehicle </t>
  </si>
  <si>
    <t>Health</t>
  </si>
  <si>
    <t>SP 1. 2 Human Resource Management &amp; Development</t>
  </si>
  <si>
    <t>SP 1. 3 Health Financing</t>
  </si>
  <si>
    <t xml:space="preserve"> Total Expenditure of Programme 1   </t>
  </si>
  <si>
    <t xml:space="preserve"> Programme 2: Preventive &amp; Promotive Health Services.</t>
  </si>
  <si>
    <t xml:space="preserve"> SP 2. 1, Public Health Services</t>
  </si>
  <si>
    <t xml:space="preserve"> SP 2. 2. Reproductive Health Care</t>
  </si>
  <si>
    <t>SP 2.3, Community Health Strategy</t>
  </si>
  <si>
    <t>SP 2.4, Disease Surveilance &amp; Emergency</t>
  </si>
  <si>
    <t>SP 2.5, Health Promotion</t>
  </si>
  <si>
    <t xml:space="preserve"> Programme 3: Curative &amp; Rehabilitative. </t>
  </si>
  <si>
    <t xml:space="preserve"> SP 3. 1 Medical Services</t>
  </si>
  <si>
    <t xml:space="preserve"> SP 3. 2 Drugs &amp; Other Medical Supplies</t>
  </si>
  <si>
    <t xml:space="preserve"> SP 3. 3 County Referal Services</t>
  </si>
  <si>
    <t xml:space="preserve"> Total Expenditure of Programme 3</t>
  </si>
  <si>
    <t xml:space="preserve"> Programme 4: Maternal &amp; Child Care Services.</t>
  </si>
  <si>
    <t xml:space="preserve"> SP 4. 1, Immunization</t>
  </si>
  <si>
    <t xml:space="preserve"> SP 4. 2. Antinatal &amp; </t>
  </si>
  <si>
    <t>Postnatal Health Care</t>
  </si>
  <si>
    <t>SP 4.3, New Born Child &amp; Adolescent</t>
  </si>
  <si>
    <t>SP 4.4, Maternity Services</t>
  </si>
  <si>
    <t>SP 4.5, Nutrition Services</t>
  </si>
  <si>
    <t xml:space="preserve"> Total Expenditure of </t>
  </si>
  <si>
    <t xml:space="preserve">Vote -------  </t>
  </si>
  <si>
    <t>ADMINSTRATION,PLANNING AND SUPPORT SERVICES.</t>
  </si>
  <si>
    <t>Sub-Programme 1.2: Human Resource Management &amp; Development</t>
  </si>
  <si>
    <t xml:space="preserve"> Total Expenditure </t>
  </si>
  <si>
    <t xml:space="preserve"> Other Recurrent</t>
  </si>
  <si>
    <t>Sub-Programme 2.1:  Public Health Services</t>
  </si>
  <si>
    <t xml:space="preserve"> Total Expenditure</t>
  </si>
  <si>
    <t xml:space="preserve"> Sub-Programme 2. 2: Reproductive Health Care</t>
  </si>
  <si>
    <t xml:space="preserve"> Compensation to Employee</t>
  </si>
  <si>
    <t xml:space="preserve"> Current Transfers Govt. Agencies</t>
  </si>
  <si>
    <t xml:space="preserve"> Sub-Programme 2. 3:Community Health Strategy</t>
  </si>
  <si>
    <t xml:space="preserve"> Compensation to Employees</t>
  </si>
  <si>
    <t xml:space="preserve"> Capital Transfers to Govt. Agencies</t>
  </si>
  <si>
    <t xml:space="preserve"> Acquisition of Non-Financial Assets</t>
  </si>
  <si>
    <t>SP 3. 3 County Referal Services</t>
  </si>
  <si>
    <t xml:space="preserve"> Other Recurrent  </t>
  </si>
  <si>
    <t xml:space="preserve"> SP 4. 2. Antinatal &amp; Postnatal Health Care</t>
  </si>
  <si>
    <t>Education Science &amp; Technology</t>
  </si>
  <si>
    <t xml:space="preserve"> Programme 2: Education Support Services.</t>
  </si>
  <si>
    <t xml:space="preserve"> SP 2. 1, Education Support</t>
  </si>
  <si>
    <t xml:space="preserve"> SP 2. 2 Youth Polytechnic Development</t>
  </si>
  <si>
    <t xml:space="preserve"> Programme 3: ECD devlopment &amp; Coordination.</t>
  </si>
  <si>
    <t xml:space="preserve"> SP 3.1 ECDE Development</t>
  </si>
  <si>
    <r>
      <rPr>
        <b/>
        <sz val="13"/>
        <color rgb="FF4F81BD"/>
        <rFont val="Cambria"/>
        <family val="1"/>
      </rPr>
      <t>1.2</t>
    </r>
    <r>
      <rPr>
        <b/>
        <sz val="7"/>
        <color rgb="FF4F81BD"/>
        <rFont val="Times New Roman"/>
        <family val="1"/>
      </rPr>
      <t xml:space="preserve">     </t>
    </r>
    <r>
      <rPr>
        <b/>
        <sz val="13"/>
        <color rgb="FF4F81BD"/>
        <rFont val="Cambria"/>
        <family val="1"/>
      </rPr>
      <t xml:space="preserve">Part F:  Summary of Expenditure by Vote and Economic Classification (Kshs. Million) </t>
    </r>
  </si>
  <si>
    <r>
      <rPr>
        <b/>
        <sz val="13"/>
        <color rgb="FF4F81BD"/>
        <rFont val="Cambria"/>
        <family val="1"/>
      </rPr>
      <t>1.3</t>
    </r>
    <r>
      <rPr>
        <b/>
        <sz val="7"/>
        <color rgb="FF4F81BD"/>
        <rFont val="Times New Roman"/>
        <family val="1"/>
      </rPr>
      <t xml:space="preserve">     </t>
    </r>
    <r>
      <rPr>
        <b/>
        <sz val="13"/>
        <color rgb="FF4F81BD"/>
        <rFont val="Cambria"/>
        <family val="1"/>
      </rPr>
      <t>Part G: Summary of Expenditure by Programme, Sub-Programme and Economic Classification (KShs. Million)</t>
    </r>
  </si>
  <si>
    <t xml:space="preserve"> Programme 2: VOCATIONAL EDUCATION AND TRAINING SERVICES.</t>
  </si>
  <si>
    <t xml:space="preserve"> Programme 2.2: Vocation Education &amp; Training. </t>
  </si>
  <si>
    <t xml:space="preserve"> SP 3. 1 ECDE Development</t>
  </si>
  <si>
    <t>EDUCATION &amp; TECHNICAL VOCATIONAL TRAINING</t>
  </si>
  <si>
    <t>ADMNISTRATION, PLANNING AND SUPPORT SERVICE</t>
  </si>
  <si>
    <t>General Admnistrative Services</t>
  </si>
  <si>
    <t xml:space="preserve">Quality Assurance and Standards Services 
</t>
  </si>
  <si>
    <t>Education Support</t>
  </si>
  <si>
    <t>youth polytechnic development</t>
  </si>
  <si>
    <t xml:space="preserve">VOCATIONAL EDUCATION AND TRAINING SERVICES </t>
  </si>
  <si>
    <t>ECDE Development</t>
  </si>
  <si>
    <t>ECDE DEVELOPMENT AND COORDINATION</t>
  </si>
  <si>
    <t>Purchase Of Bandwidth Capacity</t>
  </si>
  <si>
    <t>Travel Allowance(Education Executive)</t>
  </si>
  <si>
    <t>Gender And Disability Mainstreaming</t>
  </si>
  <si>
    <t>Office And General supplies</t>
  </si>
  <si>
    <t>Other Capital Grants and Trans (TVET and ECDE Capitation)</t>
  </si>
  <si>
    <t>Other Expenses (co-curriculum)</t>
  </si>
  <si>
    <t>Purchase of Educational aids and Related equipments (TVET)</t>
  </si>
  <si>
    <t>GENDER, CULTURE, YOUTH, SPORTS &amp; SOCIAL SERVICES</t>
  </si>
  <si>
    <t>Progamme 1: Administration, Planning and Support services</t>
  </si>
  <si>
    <t>Progamme 2:  Management and Development of Youth and sports</t>
  </si>
  <si>
    <t xml:space="preserve"> General administration</t>
  </si>
  <si>
    <t>Sports Promotion</t>
  </si>
  <si>
    <t>Youth Development</t>
  </si>
  <si>
    <t>Gender and Social Protection</t>
  </si>
  <si>
    <t>Culture and Library Services</t>
  </si>
  <si>
    <t>Sub total</t>
  </si>
  <si>
    <t>Expenses (other)  Extravaganza)</t>
  </si>
  <si>
    <t>Gender, Culture, Sports &amp; Youth</t>
  </si>
  <si>
    <t xml:space="preserve"> SP 2. 1. Recreation and Arts (KICOSCA)</t>
  </si>
  <si>
    <t xml:space="preserve"> SP 2. 2. Sports Promotion</t>
  </si>
  <si>
    <r>
      <rPr>
        <b/>
        <sz val="13"/>
        <rFont val="Times New Roman"/>
        <family val="1"/>
      </rPr>
      <t>1.2</t>
    </r>
    <r>
      <rPr>
        <b/>
        <sz val="7"/>
        <rFont val="Times New Roman"/>
        <family val="1"/>
      </rPr>
      <t xml:space="preserve">      </t>
    </r>
    <r>
      <rPr>
        <b/>
        <sz val="13"/>
        <rFont val="Times New Roman"/>
        <family val="1"/>
      </rPr>
      <t xml:space="preserve">Part F:  Summary of Expenditure by Vote and Economic Classification (Kshs. Million) </t>
    </r>
  </si>
  <si>
    <t xml:space="preserve"> ADMINSTRATION,PLANNING AND SUPPORT SERVICES.</t>
  </si>
  <si>
    <t xml:space="preserve"> SP 2. 1. Recreation and Arts</t>
  </si>
  <si>
    <t>ENVIRONMENT, WATER, NATURAL RESOURCES &amp; CLIMATE CHANGE</t>
  </si>
  <si>
    <t>Administrative Service</t>
  </si>
  <si>
    <t>Water and Sanitation Service</t>
  </si>
  <si>
    <t xml:space="preserve">Environmental protection and  conservation </t>
  </si>
  <si>
    <t>Energy Service</t>
  </si>
  <si>
    <t xml:space="preserve">Environmental Compliance </t>
  </si>
  <si>
    <t>Waste Management</t>
  </si>
  <si>
    <t>Environmental Management Services</t>
  </si>
  <si>
    <t xml:space="preserve">Farm forest management </t>
  </si>
  <si>
    <t>Natural resource management</t>
  </si>
  <si>
    <t>Forestry and Natural Resources</t>
  </si>
  <si>
    <t>Climate Change</t>
  </si>
  <si>
    <t xml:space="preserve"> Climate Change Resilience and Adaptation Responselimate Change</t>
  </si>
  <si>
    <t>Employer Contribution To Staff Pensions Scheme and gratuity</t>
  </si>
  <si>
    <t>Electricity Expenses (Amatsi water company)</t>
  </si>
  <si>
    <t>Foreign Travel and Subs. - Others</t>
  </si>
  <si>
    <t>Publishing and Printing Services</t>
  </si>
  <si>
    <t>Subscriptions to Newspapers, Magazines and Periodicals</t>
  </si>
  <si>
    <t>Trade Shows and Exhibitions</t>
  </si>
  <si>
    <t>Payment of Rents and Rates -Residential</t>
  </si>
  <si>
    <t>Hire of Transport</t>
  </si>
  <si>
    <t>Purchase Of Uniforms and clothing-Protective gear</t>
  </si>
  <si>
    <t>Supplies And Accessories For Computers and Printers CC TV/ Biometrics</t>
  </si>
  <si>
    <t>Office And General Supplies</t>
  </si>
  <si>
    <t xml:space="preserve">Refined Fuels And Lubricants </t>
  </si>
  <si>
    <t xml:space="preserve">Contracted Professional Services </t>
  </si>
  <si>
    <t>Purchase of Motor Vehicles</t>
  </si>
  <si>
    <t>Purchase of 2 Motor Cycles and Bicycles</t>
  </si>
  <si>
    <t>Maintenance of Plant, Machinery and Equipment,including Lifts(water pumps)</t>
  </si>
  <si>
    <t>Maintenance of Office Equipment</t>
  </si>
  <si>
    <t>Maintenance of Medical and Dental Equipment</t>
  </si>
  <si>
    <t>Maintenance of Buildings - Residential</t>
  </si>
  <si>
    <t>Maintenance of Computers, Software, and Networks</t>
  </si>
  <si>
    <t>Climate change fund ( 2% of County budget as per Climate change Fund Act 2019)</t>
  </si>
  <si>
    <t>exaplanation</t>
  </si>
  <si>
    <t>other infrastructure and civil works</t>
  </si>
  <si>
    <t>COMMERCE, TOURISM &amp; COOPERATIVES</t>
  </si>
  <si>
    <t>Administration Planning and Support services</t>
  </si>
  <si>
    <t xml:space="preserve">Trade Development and Investment </t>
  </si>
  <si>
    <t>Tourism Development</t>
  </si>
  <si>
    <t>Cooperative Development</t>
  </si>
  <si>
    <t>Sub prog 1: Administration Planning and Support services</t>
  </si>
  <si>
    <t>Market Development and Management</t>
  </si>
  <si>
    <t>Business Support and Consumer Protection</t>
  </si>
  <si>
    <t>Trade Development and Investment</t>
  </si>
  <si>
    <t>Tourism Promotion</t>
  </si>
  <si>
    <t xml:space="preserve">Cooperatives Development </t>
  </si>
  <si>
    <t>Cooperatives Development</t>
  </si>
  <si>
    <t>Employer Contribution To National Hosptial insurance Fund (Comprehensive)</t>
  </si>
  <si>
    <t>Purchase Of Workshop Tools, Spares and Small Equipment (Weights and Measures)</t>
  </si>
  <si>
    <t>Laboratory Materials, Supplies And Small Equipment (Weights and Measures)</t>
  </si>
  <si>
    <t xml:space="preserve">Other OpertaingExpenses </t>
  </si>
  <si>
    <t xml:space="preserve"> Other Capital Grants and Trans(Trade Enterprise Fund)</t>
  </si>
  <si>
    <t xml:space="preserve"> Other Capital Grants and Trans(Cooperative Fund)</t>
  </si>
  <si>
    <t>Commerce Tourism and Tourism</t>
  </si>
  <si>
    <t xml:space="preserve"> Programme 2: Trade Development and Investment.</t>
  </si>
  <si>
    <t xml:space="preserve"> SP 2. 1, Market Development and Management</t>
  </si>
  <si>
    <t xml:space="preserve"> SP 2. 2. Business Suppot and Consumer Protection</t>
  </si>
  <si>
    <t xml:space="preserve"> Programme 3: Tourism Development. </t>
  </si>
  <si>
    <t xml:space="preserve"> SP 3. 1 Tourism Promotion</t>
  </si>
  <si>
    <t xml:space="preserve">Part G: Summary of Expenditure by Programme, Sub-Programme and Economic Classification (KShs. Million) </t>
  </si>
  <si>
    <t>Public Service Board</t>
  </si>
  <si>
    <r>
      <rPr>
        <b/>
        <sz val="13"/>
        <color rgb="FF4F81BD"/>
        <rFont val="Times New Roman"/>
        <family val="1"/>
      </rPr>
      <t>1.2</t>
    </r>
    <r>
      <rPr>
        <b/>
        <sz val="7"/>
        <color rgb="FF4F81BD"/>
        <rFont val="Times New Roman"/>
        <family val="1"/>
      </rPr>
      <t xml:space="preserve">      </t>
    </r>
    <r>
      <rPr>
        <b/>
        <sz val="13"/>
        <color rgb="FF4F81BD"/>
        <rFont val="Cambria"/>
        <family val="1"/>
      </rPr>
      <t>Part F:  Summary of Expenditure by Vote and Economic Classification (Kshs. Million</t>
    </r>
    <r>
      <rPr>
        <b/>
        <sz val="13"/>
        <color rgb="FF4F81BD"/>
        <rFont val="Times New Roman"/>
        <family val="1"/>
      </rPr>
      <t>)</t>
    </r>
  </si>
  <si>
    <t>COUNTY PUBLIC SERVICE BOARD</t>
  </si>
  <si>
    <t>Programme.1 Administration, Planning and Support Service</t>
  </si>
  <si>
    <t>SP 1.1 General Administrative Services</t>
  </si>
  <si>
    <t>Non-Financial Assets</t>
  </si>
  <si>
    <t>Capital Transfer</t>
  </si>
  <si>
    <t>Other Development</t>
  </si>
  <si>
    <t>Environment, Natural Resources, Water &amp; Forestry</t>
  </si>
  <si>
    <t xml:space="preserve"> Programme 2: Water and Sanitation Services.</t>
  </si>
  <si>
    <t xml:space="preserve"> SP 2. 1. Water Supply Management</t>
  </si>
  <si>
    <t xml:space="preserve"> Programme 3: Environmental Management Services. </t>
  </si>
  <si>
    <t xml:space="preserve"> SP 3. 1 Environmental Protection &amp; Conservation</t>
  </si>
  <si>
    <t>SP 3.2 Energy Service</t>
  </si>
  <si>
    <t xml:space="preserve"> Programme 4: Forestry and Natural Resources Management.</t>
  </si>
  <si>
    <t xml:space="preserve"> SP 4. 1. Farm Forest Management</t>
  </si>
  <si>
    <t xml:space="preserve"> SP 4. 2. Natural Resources Management</t>
  </si>
  <si>
    <t xml:space="preserve">TRANSPORT &amp; INFRASTRUCTURE </t>
  </si>
  <si>
    <t>Administration,Planning and Support services</t>
  </si>
  <si>
    <t>Transport Management.</t>
  </si>
  <si>
    <t>Infrastructure Development.</t>
  </si>
  <si>
    <t>SP. 1.1: General admin. Duties.</t>
  </si>
  <si>
    <t>SP.2.1: Transport system management</t>
  </si>
  <si>
    <t>SP.2.2: Mechanical services</t>
  </si>
  <si>
    <t xml:space="preserve">SP 2.3Fire Fighting Services </t>
  </si>
  <si>
    <t>Transport Management</t>
  </si>
  <si>
    <t>SP.3.1: Streetlighting.</t>
  </si>
  <si>
    <t xml:space="preserve"> SP.3.2: construction of Low seal tarmac road</t>
  </si>
  <si>
    <t>SP.3.3: Roads maintanance</t>
  </si>
  <si>
    <t>Infrastructure Development</t>
  </si>
  <si>
    <t>Purchase Of household and Institutional Appliances</t>
  </si>
  <si>
    <t>3110902</t>
  </si>
  <si>
    <t>Transport &amp; Infrastructure</t>
  </si>
  <si>
    <t xml:space="preserve"> Programme 2: Transport &amp; Management.</t>
  </si>
  <si>
    <t xml:space="preserve"> SP 2. 1. Transport System Management</t>
  </si>
  <si>
    <t xml:space="preserve"> SP 2. 2. Mechanical Services</t>
  </si>
  <si>
    <t xml:space="preserve"> Programme 3: Infrastructure Development. </t>
  </si>
  <si>
    <t>SP 3.1: Streetlighting.</t>
  </si>
  <si>
    <t xml:space="preserve"> SP 3. 1 Roads Maintenance</t>
  </si>
  <si>
    <t>PHYSICAL PLANNING, LANDS, HOUSING &amp; URBAN DEVELOPMENT</t>
  </si>
  <si>
    <t>1 General  administrative Service</t>
  </si>
  <si>
    <t>2 Formulation of polices, regulations and legal framework</t>
  </si>
  <si>
    <t xml:space="preserve">2.  Land survey and mapping  </t>
  </si>
  <si>
    <t>Land Survey and Mapping</t>
  </si>
  <si>
    <t xml:space="preserve">1 Urban and physical planning </t>
  </si>
  <si>
    <t>2. Housing Services</t>
  </si>
  <si>
    <t>3. Vihiga Municipality</t>
  </si>
  <si>
    <t>Urban, Physical Planning and Housing Services</t>
  </si>
  <si>
    <t xml:space="preserve"> Other Capital Grants and Trans (Conditional Grants- ) Kenya Urban Support Projects -KUSP and Urban Institutional Grants- UIG.</t>
  </si>
  <si>
    <t>Lands, Housing, Physical Planning &amp; Urban Planning</t>
  </si>
  <si>
    <t xml:space="preserve"> SP 1. 1. Formulation of policies, Regulation &amp; Legal Framework</t>
  </si>
  <si>
    <t xml:space="preserve"> Programme 2: Land Survey &amp; Mapping Services.</t>
  </si>
  <si>
    <t xml:space="preserve"> SP 2. 1. Land Survey &amp; Mapping.</t>
  </si>
  <si>
    <t xml:space="preserve"> Programme 3: Urban, Physical Planning &amp; Housing Services. </t>
  </si>
  <si>
    <t xml:space="preserve"> SP 3. 1 Urban &amp; Physical Planning</t>
  </si>
  <si>
    <t xml:space="preserve"> SP 3. 2 Housing Development</t>
  </si>
  <si>
    <t xml:space="preserve"> SP 3. 3 Vihiga Municipality</t>
  </si>
  <si>
    <t xml:space="preserve"> SP 1. 2. Formulation of policies, Regulation &amp; Legal Framework</t>
  </si>
  <si>
    <t xml:space="preserve"> SP 3. 2 Housing Development </t>
  </si>
  <si>
    <t xml:space="preserve"> SP 3. 2 Vihiga Municipality </t>
  </si>
  <si>
    <t>VIHIGA COUNTY ASSEMBLY BUDGET</t>
  </si>
  <si>
    <t xml:space="preserve"> Sub item </t>
  </si>
  <si>
    <t xml:space="preserve"> Sub item name  </t>
  </si>
  <si>
    <t>APPROVED TOTAL 2020/20 21</t>
  </si>
  <si>
    <t>LEGISLATIVE</t>
  </si>
  <si>
    <t>ADMINISTRATIVE</t>
  </si>
  <si>
    <t xml:space="preserve"> Total </t>
  </si>
  <si>
    <t xml:space="preserve"> Grand Total </t>
  </si>
  <si>
    <t>BASIC SALARY-PERMANENT EMPLOYEES</t>
  </si>
  <si>
    <t>Attendancy Allowance</t>
  </si>
  <si>
    <t>Sitting Allowance -CASB</t>
  </si>
  <si>
    <t>2110399</t>
  </si>
  <si>
    <t>PFM Audit Committee Sittings</t>
  </si>
  <si>
    <t>Committees</t>
  </si>
  <si>
    <t>2110301</t>
  </si>
  <si>
    <t xml:space="preserve"> House Allowances </t>
  </si>
  <si>
    <t>Responsibility Allowance</t>
  </si>
  <si>
    <t>2110325</t>
  </si>
  <si>
    <t>Car Maintenance</t>
  </si>
  <si>
    <t>2110336</t>
  </si>
  <si>
    <t>Car Purchase Allowance</t>
  </si>
  <si>
    <t xml:space="preserve"> Commuter Allowances</t>
  </si>
  <si>
    <t>Transport /Mileage Allowances</t>
  </si>
  <si>
    <t>Employer Contribution to staff Pension</t>
  </si>
  <si>
    <t>2120101</t>
  </si>
  <si>
    <t>Employer Contribution to NSSF</t>
  </si>
  <si>
    <t>2120201</t>
  </si>
  <si>
    <t>Employer Contribution to NHIF</t>
  </si>
  <si>
    <t>2110321</t>
  </si>
  <si>
    <t>Leave Allowance</t>
  </si>
  <si>
    <t>2110405</t>
  </si>
  <si>
    <t>2110300</t>
  </si>
  <si>
    <t>PERSONAL ALLOWANCE- PAID AS PART OF SALARY</t>
  </si>
  <si>
    <t>Sub Total</t>
  </si>
  <si>
    <t>2110100</t>
  </si>
  <si>
    <t>UTILITIES SUPPLIES AND SERVICES</t>
  </si>
  <si>
    <t>Electricity Expenses</t>
  </si>
  <si>
    <t>Netwoking/ Lan Installation</t>
  </si>
  <si>
    <t>Water and Sewarage Services</t>
  </si>
  <si>
    <t>2210200</t>
  </si>
  <si>
    <t>COMMUNICATION SUPPLIES AND SERVICES</t>
  </si>
  <si>
    <t>Telephone, Telex, Facsmile</t>
  </si>
  <si>
    <t>2210202</t>
  </si>
  <si>
    <t>Internet Connection</t>
  </si>
  <si>
    <t>Courier and postal Services</t>
  </si>
  <si>
    <t>2210301</t>
  </si>
  <si>
    <t>Travel costs (Airlines, Bus, Railways)</t>
  </si>
  <si>
    <t>2210304</t>
  </si>
  <si>
    <t>Sundrt items (e.g airport tax taxis etc)</t>
  </si>
  <si>
    <t>2210400</t>
  </si>
  <si>
    <t>FOREIGN TRAVEL AND SUBSISTANCE</t>
  </si>
  <si>
    <t>2210402</t>
  </si>
  <si>
    <t>Accomodation</t>
  </si>
  <si>
    <t>2210404</t>
  </si>
  <si>
    <t>Sundry items (e.g airport tax, taxis, etc)</t>
  </si>
  <si>
    <t>2210403</t>
  </si>
  <si>
    <t>Daily Subsistence Allowances</t>
  </si>
  <si>
    <t>2210401</t>
  </si>
  <si>
    <t>sub total</t>
  </si>
  <si>
    <t>PRINTING, ADVERTISING &amp; INFOR SUPPLYS &amp; SERVICES</t>
  </si>
  <si>
    <t>2210502</t>
  </si>
  <si>
    <t>Publishing and printing</t>
  </si>
  <si>
    <t>Subscription to newspapers, magazines, Kenya Gazette and Acts of Parliament</t>
  </si>
  <si>
    <t>Advertising , awareness and Public Campaigns</t>
  </si>
  <si>
    <t>2210505</t>
  </si>
  <si>
    <t>RENTALS OF PRODUCED ASSETS</t>
  </si>
  <si>
    <t>Rent and rates-Non RESIDENTIAL</t>
  </si>
  <si>
    <t>TRAINING EXPENSES</t>
  </si>
  <si>
    <t>2210711</t>
  </si>
  <si>
    <t>Training Fee</t>
  </si>
  <si>
    <t>2210701</t>
  </si>
  <si>
    <t>2210715</t>
  </si>
  <si>
    <t>Kenya School of Government</t>
  </si>
  <si>
    <t>2210802</t>
  </si>
  <si>
    <t>Board &amp; Committee Conferences and Seminars</t>
  </si>
  <si>
    <t>2210800</t>
  </si>
  <si>
    <t>HOSPITALITY SUPPLIES AND SERVICES</t>
  </si>
  <si>
    <t>2210801</t>
  </si>
  <si>
    <t>Catering Services</t>
  </si>
  <si>
    <t>2210900</t>
  </si>
  <si>
    <t>INSURANCE COSTS</t>
  </si>
  <si>
    <t>2210904</t>
  </si>
  <si>
    <t>2210910</t>
  </si>
  <si>
    <t>SPECIALISED MATERIALS AND SUPPLIES</t>
  </si>
  <si>
    <t>2211001</t>
  </si>
  <si>
    <t>Education and Library Supplies</t>
  </si>
  <si>
    <t>Purchase of Uniforms and Clothing-Staff</t>
  </si>
  <si>
    <t>OFFICE AND GENERAL SUPPLIES</t>
  </si>
  <si>
    <t>General Office Supplies (Paper, pencils, forms, small office equipment</t>
  </si>
  <si>
    <t>Sanitary and cleaning materials</t>
  </si>
  <si>
    <t>2211323</t>
  </si>
  <si>
    <t>Lundry expenses</t>
  </si>
  <si>
    <t>FUEL OIL AND LUBRICANTS</t>
  </si>
  <si>
    <t>Refined Fuels and Lubricants</t>
  </si>
  <si>
    <t>OTHER OPERATING EXPENSES</t>
  </si>
  <si>
    <t>Bank service commission and charges</t>
  </si>
  <si>
    <t>2211327</t>
  </si>
  <si>
    <t>Payment of Duty</t>
  </si>
  <si>
    <t>Membership fees, Dues and subscription to professional bodies</t>
  </si>
  <si>
    <t>Legal dues, Subscriptions to professional bodies</t>
  </si>
  <si>
    <t>Contracted Technical/ Professional services</t>
  </si>
  <si>
    <t>2620184</t>
  </si>
  <si>
    <t>Contibution to other Parlimentry Association (SOCCAT, CAF)</t>
  </si>
  <si>
    <t>2211399</t>
  </si>
  <si>
    <t>ROUTINE MAINTENANCE-VEHICLE  &amp; OTHER TRANSPORT EQUIPEMENT</t>
  </si>
  <si>
    <t>Maintenance expenses-Motor vehicle</t>
  </si>
  <si>
    <t>ROUTINE MAINTENANCE -OTHER ASSETS</t>
  </si>
  <si>
    <t>Maintenance of office furniture and equipment</t>
  </si>
  <si>
    <t>2220205</t>
  </si>
  <si>
    <t>Maintenance of Building and stations-non residential (Maintenance Section)</t>
  </si>
  <si>
    <t>Maintenance of computers,Software, and Networks</t>
  </si>
  <si>
    <t>GOVERNMENT PENSION AND RETIREMENT BENEFITS</t>
  </si>
  <si>
    <t>2710102</t>
  </si>
  <si>
    <t>Gratuity-Civil Servants</t>
  </si>
  <si>
    <t>2710103</t>
  </si>
  <si>
    <t>Gratuity-MCAs</t>
  </si>
  <si>
    <t>SUB TOTAL</t>
  </si>
  <si>
    <t>3100000</t>
  </si>
  <si>
    <t>ACQUISITION OF NON-FINANCIAL ASSETS</t>
  </si>
  <si>
    <t>3111001</t>
  </si>
  <si>
    <t>3111002</t>
  </si>
  <si>
    <t>Purchase of Computer, Printers and Other IT Equipment</t>
  </si>
  <si>
    <t>3110701</t>
  </si>
  <si>
    <t>Purchase of Motor Vehicle</t>
  </si>
  <si>
    <t>3111000</t>
  </si>
  <si>
    <t>PURCHASE OF OFFICE FURNITURE AND INSTITUTIONAL APPLIANCES</t>
  </si>
  <si>
    <t>3110901</t>
  </si>
  <si>
    <t>Other Expenses (Pending Bills C &amp; M)</t>
  </si>
  <si>
    <t>3111112</t>
  </si>
  <si>
    <t>Purchase of Software</t>
  </si>
  <si>
    <t>SUB TOTAL FOR RECURRENT</t>
  </si>
  <si>
    <t>DEVELOPMENT</t>
  </si>
  <si>
    <t>3110504</t>
  </si>
  <si>
    <t>4130299</t>
  </si>
  <si>
    <t>SUB TOTAL FOR DEVELOPMENT</t>
  </si>
  <si>
    <t>Less Compensation</t>
  </si>
  <si>
    <t>County Assembly</t>
  </si>
  <si>
    <t xml:space="preserve"> PUBLIC SERVICE &amp; ADMINISTRATION</t>
  </si>
  <si>
    <t>P1: Administration, Planning and Support Service</t>
  </si>
  <si>
    <t>SP 1.2 County/Subcounty Administation</t>
  </si>
  <si>
    <t>ICT Services</t>
  </si>
  <si>
    <t>County FM Radio</t>
  </si>
  <si>
    <t>Administration, Planning and Services</t>
  </si>
  <si>
    <t>Board and committee</t>
  </si>
  <si>
    <t>Hire of Trainning Facilities</t>
  </si>
  <si>
    <t>Purchase/production of photographic material</t>
  </si>
  <si>
    <t>Office and General supplies</t>
  </si>
  <si>
    <t>2640599</t>
  </si>
  <si>
    <t>Purchase of household and institutional appliances</t>
  </si>
  <si>
    <t xml:space="preserve">Purchase Of Computers, Printers and Accessories </t>
  </si>
  <si>
    <t xml:space="preserve"> Purchase Of Software  </t>
  </si>
  <si>
    <t>Purchase of Trees Seeds and Seedlings (Beautification)</t>
  </si>
  <si>
    <t xml:space="preserve"> Pre-Feasibility, Feasibility &amp; Appraisal Studies </t>
  </si>
  <si>
    <t>Purchase of Motocycle</t>
  </si>
  <si>
    <t>Purchase Of Motor Vehicles(generator)</t>
  </si>
  <si>
    <t xml:space="preserve"> Payables from other financial period-other  </t>
  </si>
  <si>
    <t>Public Service &amp;Administration</t>
  </si>
  <si>
    <t xml:space="preserve"> SP 1.2 County/Subcounty Administration</t>
  </si>
  <si>
    <t xml:space="preserve"> SP 1.3 ICT SERVICES</t>
  </si>
  <si>
    <t xml:space="preserve"> SP 1.4 County FM Radio</t>
  </si>
  <si>
    <t xml:space="preserve">  Current Expenditure</t>
  </si>
  <si>
    <t xml:space="preserve">Sub-Programme 1.1: General Administration duties </t>
  </si>
  <si>
    <t xml:space="preserve"> Sub-Programme 1.2 County/Subcounty Administration</t>
  </si>
  <si>
    <t>Sub-Programme 1.3 ICT SERVICES</t>
  </si>
  <si>
    <t>Sub-Programme 1.4 County FM Radio</t>
  </si>
  <si>
    <t>OFFICE OF THE COUNTY ATTORNEY</t>
  </si>
  <si>
    <t>Liquor Licencing Inspection</t>
  </si>
  <si>
    <t xml:space="preserve"> Other Infrastructure and Civil Works  </t>
  </si>
  <si>
    <t>County Attorney</t>
  </si>
  <si>
    <t>Column1</t>
  </si>
  <si>
    <t>Departments</t>
  </si>
  <si>
    <t>Office of The Governor</t>
  </si>
  <si>
    <t xml:space="preserve"> Finance and Economic Planning.</t>
  </si>
  <si>
    <t>Agriculture, Livestock &amp; Fisheries</t>
  </si>
  <si>
    <t>Health Services</t>
  </si>
  <si>
    <t>Education &amp; Technical Vocational Training</t>
  </si>
  <si>
    <t>Gender, Culture, Youth, Sports and Social Services</t>
  </si>
  <si>
    <t>Commerce, Tourism and Cooperatives.</t>
  </si>
  <si>
    <t>County Public Service Board</t>
  </si>
  <si>
    <t>Environment, Water, Natural Resources and Climate Change</t>
  </si>
  <si>
    <t>Physical Planning, Lands, Housing &amp; Urban Development</t>
  </si>
  <si>
    <t>Public Service &amp; Administration</t>
  </si>
  <si>
    <t>Total County  Expenditure</t>
  </si>
  <si>
    <t>VOTE</t>
  </si>
  <si>
    <t>VOTE TITLE</t>
  </si>
  <si>
    <t>GROSS</t>
  </si>
  <si>
    <t>% of Total</t>
  </si>
  <si>
    <t>ESTIMATES</t>
  </si>
  <si>
    <t>Estimate</t>
  </si>
  <si>
    <t>TOTAL  EXPENDITURE</t>
  </si>
  <si>
    <t>% of Total Rec</t>
  </si>
  <si>
    <t xml:space="preserve">TOTAL  RECURRENT EXPENDITURE </t>
  </si>
  <si>
    <t>% of Total Dev</t>
  </si>
  <si>
    <t>TOTAL DEVELOPMENT EXPENDITURE</t>
  </si>
  <si>
    <t>Compensation to Employees</t>
  </si>
  <si>
    <t>Publi Service &amp; Administration</t>
  </si>
  <si>
    <t>TOTAL COUNTY EXPENDITURE</t>
  </si>
  <si>
    <t>SUMMARY OF COMPENSATION OF EMPLOYEES, OTHER RECURRENT EXPENDITURE,  DEVELOPMENT&amp; % of DEVELOPMENT TO TOTAL BUDGET</t>
  </si>
  <si>
    <r>
      <rPr>
        <b/>
        <sz val="11"/>
        <rFont val="Calibri"/>
        <family val="2"/>
      </rPr>
      <t>% of development to tota</t>
    </r>
    <r>
      <rPr>
        <sz val="11"/>
        <rFont val="Calibri"/>
        <family val="2"/>
      </rPr>
      <t>l department</t>
    </r>
    <r>
      <rPr>
        <b/>
        <sz val="11"/>
        <rFont val="Calibri"/>
        <family val="2"/>
      </rPr>
      <t xml:space="preserve"> budget</t>
    </r>
  </si>
  <si>
    <t>% of development to total County budget</t>
  </si>
  <si>
    <t>% of salaries</t>
  </si>
  <si>
    <t>% of operations and mantainance</t>
  </si>
  <si>
    <t>% of development</t>
  </si>
  <si>
    <t>Resource Envelop</t>
  </si>
  <si>
    <t>Proposed Expenditure</t>
  </si>
  <si>
    <t>Surplus/Deficit</t>
  </si>
  <si>
    <r>
      <t xml:space="preserve"> Kenya Devolution Support Programme - KDSP II</t>
    </r>
    <r>
      <rPr>
        <b/>
        <sz val="14"/>
        <color theme="3" tint="0.3999755851924192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>(GRANT)</t>
    </r>
  </si>
  <si>
    <t>Primary Health Care in Developed Context Programme (DANIDA)</t>
  </si>
  <si>
    <t>Housing Levy</t>
  </si>
  <si>
    <t>Legal and Plannning Framework( 10 Year Departmental Strategic Plan, Water Policy, Water and Sanitation regulations, Eucalyptus Policy)</t>
  </si>
  <si>
    <t>Other infrastructure and civil works (Rehabilitation, expansion and Construction of new rural water schemes in line with the K-WASH Program)</t>
  </si>
  <si>
    <t>2026/27</t>
  </si>
  <si>
    <t xml:space="preserve"> Programme 2: Cordination and Supervisory Services. </t>
  </si>
  <si>
    <t>SP 3.3 Geospartial Technologies Services (GTS)</t>
  </si>
  <si>
    <t>SP 3.4 Communication Unit</t>
  </si>
  <si>
    <t xml:space="preserve"> SP 3.5 County Research and Development Service</t>
  </si>
  <si>
    <t xml:space="preserve"> SP 2. 1 Planning Policy and Formulation </t>
  </si>
  <si>
    <t xml:space="preserve"> SP 2. 2. Budget Policy and Formulation</t>
  </si>
  <si>
    <t>SP 2. 4 Monitoring and evaluation</t>
  </si>
  <si>
    <t>SP 3.3 Revenue management services</t>
  </si>
  <si>
    <t>SP 3.4 Procurement Services</t>
  </si>
  <si>
    <t xml:space="preserve"> SP 3.3 Revenue management services</t>
  </si>
  <si>
    <t xml:space="preserve"> Sub-Programme 2.1:  Planning Policy and Formulation </t>
  </si>
  <si>
    <t xml:space="preserve"> Sub-Programme 2. 2: Budget Policy and Formulation</t>
  </si>
  <si>
    <t>SP2.3  Budget expenditure management</t>
  </si>
  <si>
    <t xml:space="preserve">SP2.4  Monitoring and evaluation </t>
  </si>
  <si>
    <t xml:space="preserve"> Sub-Proramme 3.3: Revenue management services </t>
  </si>
  <si>
    <t xml:space="preserve"> SP 3.4 : Procurement Services</t>
  </si>
  <si>
    <t>Program 3:County Financial Management</t>
  </si>
  <si>
    <t xml:space="preserve"> Programme 4: Cooperatives Development</t>
  </si>
  <si>
    <t xml:space="preserve"> SP 4. 1, Cooperatives Development</t>
  </si>
  <si>
    <t xml:space="preserve">1.2      Part F:  Summary of Expenditure by Vote and Economic Classification (Kshs. Million) </t>
  </si>
  <si>
    <r>
      <t xml:space="preserve">1.2      </t>
    </r>
    <r>
      <rPr>
        <b/>
        <sz val="10"/>
        <rFont val="Times New Roman"/>
        <family val="1"/>
      </rPr>
      <t>Part F:  Summary of Expenditure by Vote and Economic Classification (Kshs. Million)</t>
    </r>
    <r>
      <rPr>
        <b/>
        <sz val="10"/>
        <color rgb="FF4F81BD"/>
        <rFont val="Times New Roman"/>
        <family val="1"/>
      </rPr>
      <t xml:space="preserve"> </t>
    </r>
  </si>
  <si>
    <t xml:space="preserve"> SP 2. 3. Emmergency and Disaster management  </t>
  </si>
  <si>
    <t xml:space="preserve"> SP 3.6 Service Delivery unit (SDU)</t>
  </si>
  <si>
    <t xml:space="preserve"> Sub-Programme 2. 1: audit and accountability</t>
  </si>
  <si>
    <t xml:space="preserve"> Sub-Programme 2. 2: Perfomance Management</t>
  </si>
  <si>
    <t xml:space="preserve"> Sub-Programme 2. 3: Emergency and Disaster mitigation </t>
  </si>
  <si>
    <t xml:space="preserve"> Sub Programme 3.1 : County Executive Services (Cabinet affairs)</t>
  </si>
  <si>
    <t xml:space="preserve"> Sub-Programme 3. 2: County Secretary ( intergovernmental relation, public participation, records and archives and general admin)</t>
  </si>
  <si>
    <t xml:space="preserve"> Sub-Programme 3. 3:  Geospartial Technologies Services (GTS)</t>
  </si>
  <si>
    <t xml:space="preserve"> Sub-Proramme 3.4: Communication Unit</t>
  </si>
  <si>
    <t xml:space="preserve"> SP 3.5 : County Research and Development Service</t>
  </si>
  <si>
    <t xml:space="preserve"> SP 3.5 : Service Delivery unit (SDU)</t>
  </si>
  <si>
    <t>Education And Library Supplies(Educational Learning Materials)</t>
  </si>
  <si>
    <t>Other Capital Grants and Transfers (FLLoCA, CCRI)</t>
  </si>
  <si>
    <t>Sports Fund</t>
  </si>
  <si>
    <t xml:space="preserve"> Other Capital Grants and Trans (Youth start-up fund)</t>
  </si>
  <si>
    <t>Expenses(Other) Sports (KICOSCA)</t>
  </si>
  <si>
    <t>Expenses(Other) Tournaments (KYISA)</t>
  </si>
  <si>
    <t>Expenses(Other) Tournaments (Talanta Hela)</t>
  </si>
  <si>
    <t>Expenses (other) Culture &amp; County Festivals (Ward Activity /ward</t>
  </si>
  <si>
    <t>Expenses (other) Kenya Music Festival</t>
  </si>
  <si>
    <t>Other Capital Grants and Trans (Community Health Promoters Stipends Co- funding)</t>
  </si>
  <si>
    <t xml:space="preserve"> SP 3. 1 Environmental protection and  conservation</t>
  </si>
  <si>
    <t>SP 3.3 Environmental Compliance</t>
  </si>
  <si>
    <t>SP 3.4 Waste Management</t>
  </si>
  <si>
    <t xml:space="preserve"> SP 4. 3. Climate Change</t>
  </si>
  <si>
    <t xml:space="preserve"> Programme 3: Environmental Management Services </t>
  </si>
  <si>
    <t xml:space="preserve"> SP 3. 2Energy Service</t>
  </si>
  <si>
    <t xml:space="preserve"> SP 3. 3 Environmental Compliance</t>
  </si>
  <si>
    <t xml:space="preserve"> SP 3. 4 Waste Management</t>
  </si>
  <si>
    <t xml:space="preserve"> Programme 4: Forestry, Natural Resources Management and Climate Change Resilience &amp; Adaptation</t>
  </si>
  <si>
    <t>SP 2.3. Youth Development</t>
  </si>
  <si>
    <t xml:space="preserve"> SP 3. 1. Gender and Social Protection</t>
  </si>
  <si>
    <t xml:space="preserve"> SP 3. 2. Culture and Library Services</t>
  </si>
  <si>
    <t xml:space="preserve"> SP 2. 3. Fire Fighting Services</t>
  </si>
  <si>
    <t xml:space="preserve"> SP 2. 3.Fire Fighting Services</t>
  </si>
  <si>
    <t xml:space="preserve">Other Infrastructure and Civil Works </t>
  </si>
  <si>
    <t>Water supply and sanitatiopn management</t>
  </si>
  <si>
    <t xml:space="preserve"> SP 2. 1. Water supply and sanitatiopn management</t>
  </si>
  <si>
    <t>Other Infrastructure and Civil Works  (County Spatial Plan.)</t>
  </si>
  <si>
    <t>Hire Of Equipment, Plant And Machinery Lease</t>
  </si>
  <si>
    <t>Recruitment (including 5 specialists and nurses)</t>
  </si>
  <si>
    <t>Boards, Committees, Conferences And Seminars (PWD Board)</t>
  </si>
  <si>
    <t xml:space="preserve"> Recreation &amp; Arts (KICOSCA)</t>
  </si>
  <si>
    <t>Management and Development of Youth and Sports</t>
  </si>
  <si>
    <t>Progamme 3: Management of Culture and Gender development</t>
  </si>
  <si>
    <t>Mnagement of Culture and Gender Development</t>
  </si>
  <si>
    <t xml:space="preserve"> Programme 2: Management and Development of Youth and sports</t>
  </si>
  <si>
    <t xml:space="preserve"> Programme 3: Management of Culture and Gender development</t>
  </si>
  <si>
    <t xml:space="preserve">Development </t>
  </si>
  <si>
    <t xml:space="preserve"> Development  </t>
  </si>
  <si>
    <t xml:space="preserve"> Development </t>
  </si>
  <si>
    <t xml:space="preserve">Development  </t>
  </si>
  <si>
    <t>Purchase Of Uniforms and Clothing (Enforcement Officers and Administrators)</t>
  </si>
  <si>
    <t>Laundry Expenses (purchase of laundary machine for Sabatia SCH)</t>
  </si>
  <si>
    <t>Basic Salary -Contractual Employees</t>
  </si>
  <si>
    <t>Basic Salary -civil Services (Housing levy 3m)</t>
  </si>
  <si>
    <t>Basic Salary -MCA'S (Salary Market Adjustment 13.5M)</t>
  </si>
  <si>
    <t>DOMESTIC TRAVEL AND SUBSITANCE, AND OTHER TRANSPORTATION</t>
  </si>
  <si>
    <t xml:space="preserve">Ward Office Expenses </t>
  </si>
  <si>
    <t>2211305</t>
  </si>
  <si>
    <t>Administrative Bunge Mashinani</t>
  </si>
  <si>
    <t>2640402</t>
  </si>
  <si>
    <t>Corporate social Responsibility</t>
  </si>
  <si>
    <t xml:space="preserve">Purchase of Household furniture and institutuinal appliances </t>
  </si>
  <si>
    <t>Other Infrastructure and Civil Works(Construction of Buildings -Admin Block)</t>
  </si>
  <si>
    <t>Laboratory Materials, Supplies And Small Equipment(Equipping of Hamisi SCH</t>
  </si>
  <si>
    <t>Other Infrastructure and Civil Works</t>
  </si>
  <si>
    <t xml:space="preserve"> VIHIGA COUNTY GOVERNMENT ESTIMATES 2025/26</t>
  </si>
  <si>
    <t>Budget for 2025/26 as per CFSP 2025</t>
  </si>
  <si>
    <t>Pending bills</t>
  </si>
  <si>
    <t>Projections (KES)</t>
  </si>
  <si>
    <t>FY 2026/27 Ksh)</t>
  </si>
  <si>
    <t>FY 2027/28 (Ksh)</t>
  </si>
  <si>
    <t>ADDITIONAL GRANTS</t>
  </si>
  <si>
    <t>IDA FLLOCA (CCRI)</t>
  </si>
  <si>
    <r>
      <t xml:space="preserve"> Kenya Devolution Support Programme - KDSP I</t>
    </r>
    <r>
      <rPr>
        <b/>
        <sz val="14"/>
        <color theme="3" tint="0.3999755851924192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>(GRANT)</t>
    </r>
  </si>
  <si>
    <t>DANIDA</t>
  </si>
  <si>
    <t>Budget 2024/25</t>
  </si>
  <si>
    <t>Estimates 2025/26</t>
  </si>
  <si>
    <t>Projected estimates  2026/27</t>
  </si>
  <si>
    <t>Projected estimates  2027/28</t>
  </si>
  <si>
    <t>Purchase Of Laboratory Equipment (Gravel)</t>
  </si>
  <si>
    <t>Recruitment (Health Technical staff)</t>
  </si>
  <si>
    <t>Other Capital Grants and Trans (F.I.F )</t>
  </si>
  <si>
    <t>Other Infrastracture and Civil Works ( Hospital Plaza)</t>
  </si>
  <si>
    <t>SP 2. 2. Nutrition</t>
  </si>
  <si>
    <r>
      <t xml:space="preserve">Other Capital Grants </t>
    </r>
    <r>
      <rPr>
        <b/>
        <sz val="8"/>
        <color theme="1"/>
        <rFont val="Times New Roman"/>
        <family val="1"/>
      </rPr>
      <t>(Nutrition International Co-Funding)</t>
    </r>
    <r>
      <rPr>
        <b/>
        <sz val="12"/>
        <color theme="1"/>
        <rFont val="Times New Roman"/>
        <family val="1"/>
      </rPr>
      <t xml:space="preserve"> </t>
    </r>
  </si>
  <si>
    <t>Risk Allowance</t>
  </si>
  <si>
    <t>Other Capital Grants and Trans- National Agriculture Value Chain Development Projects (NAVCDP) Co-funding Kshs.5m</t>
  </si>
  <si>
    <t>Other Infrastracture and Civil Works (Repairs and Maintenance of Mwitoko Farm)</t>
  </si>
  <si>
    <t>SUMMARY OF TOTAL EXPENDITURE 2025/2026</t>
  </si>
  <si>
    <t>SUMMARY OF RECURRENT EXPENDITURE 2025/2026</t>
  </si>
  <si>
    <t>SUMMARY OF DEVELOPMENT EXPENDITURE 2025/2026</t>
  </si>
  <si>
    <t>SUMMARY OF COMPENSATION OF EMPLOYEES, OTHER RECURRENT EXPENDITURE&amp; DEVELOPMENT 2025/2026</t>
  </si>
  <si>
    <t>Gratuity - Civil Servants (LapFund and Lap Trust contribution)</t>
  </si>
  <si>
    <t>Acting allowances</t>
  </si>
  <si>
    <t>Contractual employees (Cleaners)</t>
  </si>
  <si>
    <t>Employment of contractual employees(cleaners and water scheme operators)</t>
  </si>
  <si>
    <t xml:space="preserve">Electricity(Maji house and satellite offices) </t>
  </si>
  <si>
    <t xml:space="preserve">Medical Insurance( for staff) </t>
  </si>
  <si>
    <t xml:space="preserve">Domestic Travel And Subs. - Others </t>
  </si>
  <si>
    <t>National Celebrations(World Water Day, World Environment Day, World Clean up Day)</t>
  </si>
  <si>
    <t xml:space="preserve">Supplies For Production (Water Treatment Chemicals) </t>
  </si>
  <si>
    <t>Maintenance of Buildings and Stations - Non-Residential(repair of water and sanitation system at maji house)</t>
  </si>
  <si>
    <t xml:space="preserve">Minor Alterations To Buildings and Civil Works( upgrading of Maji House to Hybrid electric system) </t>
  </si>
  <si>
    <t xml:space="preserve">Rents and Rates - Non- Residential(Leasing of Dumpsite for Waste Management) </t>
  </si>
  <si>
    <t xml:space="preserve">Hire Of Equipment, Plant And Machinery(Lease of waste management Trucks) </t>
  </si>
  <si>
    <t xml:space="preserve">Fungicides, Insecticides and Sprays(Maintenance of Dumpsite) </t>
  </si>
  <si>
    <t xml:space="preserve">Refined Fuels Andl Lubricant- Other(Waste Collection) </t>
  </si>
  <si>
    <t>Other Operating Expenses(Routine maintenance and repair of waste management equipment)</t>
  </si>
  <si>
    <t xml:space="preserve">Pre-Feasibility, Feasibility &amp; Appraisal Studies( Towards operationalization of waste management land in Luanda South) </t>
  </si>
  <si>
    <t>Maintenance Of Computers, Software, and Networks (Annual Maintenance fee-Revenue system)</t>
  </si>
  <si>
    <t>Contractual employees (Water scheme Operators)</t>
  </si>
  <si>
    <t>2027/28</t>
  </si>
  <si>
    <t>1.1      Part E: Summary of Expenditure by Programmes, 2025/26-2027/28 (Kshs.Millions)</t>
  </si>
  <si>
    <r>
      <t>1.1</t>
    </r>
    <r>
      <rPr>
        <b/>
        <sz val="7"/>
        <rFont val="Times New Roman"/>
        <family val="1"/>
      </rPr>
      <t xml:space="preserve">      </t>
    </r>
    <r>
      <rPr>
        <b/>
        <sz val="13"/>
        <rFont val="Times New Roman"/>
        <family val="1"/>
      </rPr>
      <t>Part E: Summary of Expenditure by Programmes, 2025/26-2027/28 (Kshs.Millions)</t>
    </r>
  </si>
  <si>
    <r>
      <t>1.1</t>
    </r>
    <r>
      <rPr>
        <b/>
        <sz val="7"/>
        <rFont val="Times New Roman"/>
        <family val="1"/>
      </rPr>
      <t xml:space="preserve">       </t>
    </r>
    <r>
      <rPr>
        <b/>
        <sz val="13"/>
        <rFont val="Times New Roman"/>
        <family val="1"/>
      </rPr>
      <t>Part E: Summary of Expenditure by Programmes, 2025/26-2027/28 (Kshs.Millions)</t>
    </r>
  </si>
  <si>
    <t>1.1       Part E: Summary of Expenditure by Programmes,2025/26-2027/28(Kshs.Millions)</t>
  </si>
  <si>
    <r>
      <t>1.1</t>
    </r>
    <r>
      <rPr>
        <b/>
        <sz val="7"/>
        <color rgb="FF4F81BD"/>
        <rFont val="Times New Roman"/>
        <family val="1"/>
      </rPr>
      <t xml:space="preserve">     </t>
    </r>
    <r>
      <rPr>
        <b/>
        <sz val="13"/>
        <color rgb="FF4F81BD"/>
        <rFont val="Cambria"/>
        <family val="1"/>
      </rPr>
      <t>Part E: Summary of Expenditure by Programmes, 2025/26-2027/28 (Kshs.Millions)</t>
    </r>
  </si>
  <si>
    <r>
      <t>1.1</t>
    </r>
    <r>
      <rPr>
        <b/>
        <sz val="7"/>
        <rFont val="Times New Roman"/>
        <family val="1"/>
      </rPr>
      <t xml:space="preserve">      </t>
    </r>
    <r>
      <rPr>
        <b/>
        <sz val="13"/>
        <rFont val="Times New Roman"/>
        <family val="1"/>
      </rPr>
      <t>Part E: Summary of Expenditure by Programmes, 2025/26-2027/28 (Kshs.)</t>
    </r>
  </si>
  <si>
    <r>
      <t>1.1</t>
    </r>
    <r>
      <rPr>
        <b/>
        <sz val="7"/>
        <rFont val="Times New Roman"/>
        <family val="1"/>
      </rPr>
      <t xml:space="preserve">       </t>
    </r>
    <r>
      <rPr>
        <b/>
        <sz val="13"/>
        <rFont val="Times New Roman"/>
        <family val="1"/>
      </rPr>
      <t>Part E: Summary of Expenditure by Programmes, 2025/26-2027/28(Kshs.Millions)</t>
    </r>
  </si>
  <si>
    <r>
      <t>1.1</t>
    </r>
    <r>
      <rPr>
        <b/>
        <sz val="7"/>
        <rFont val="Times New Roman"/>
        <family val="1"/>
      </rPr>
      <t xml:space="preserve">      </t>
    </r>
    <r>
      <rPr>
        <b/>
        <sz val="13"/>
        <rFont val="Times New Roman"/>
        <family val="1"/>
      </rPr>
      <t>Part E: Summary of Expenditure by Programmes, 2025/26-2027/28(Kshs.Millions)</t>
    </r>
  </si>
  <si>
    <t xml:space="preserve"> Other Capital Grants and Trans (Conditional Grants- ) Kenya Urban Support Projects -KUSP and Urban Institutional Grants- UDG.</t>
  </si>
  <si>
    <t xml:space="preserve">Board and committee(performance management </t>
  </si>
  <si>
    <t xml:space="preserve"> Other Capital Grants Others</t>
  </si>
  <si>
    <t xml:space="preserve"> Other Capital Grants and Trans (Conditional Grants- IDA KDSP Level I Co-funding 3,750,000)</t>
  </si>
  <si>
    <t>Maintenance Of Buildings and Stations - Non-Residential (Renovation)</t>
  </si>
  <si>
    <t>Other Operating Expenses (Alcoholic Drinks Control Fund)</t>
  </si>
  <si>
    <t xml:space="preserve"> Other Capital Grants and Trans (Conditional Grants- IDA KDSP Level II)</t>
  </si>
  <si>
    <t>Rents And Rates - Non- Residential (Nairobi Office)</t>
  </si>
  <si>
    <t xml:space="preserve">Board Allowance </t>
  </si>
  <si>
    <t>Purchase Of Household and Institutional Appliances(Governos &amp; DGs residences)</t>
  </si>
  <si>
    <t xml:space="preserve"> Other Capital Grants and Trans (Conditional Grants-Aggregated Industrial Parks Programme - 250 million from National Government)</t>
  </si>
  <si>
    <t>Other infrastructure and civil works (Ward BasedProjects)</t>
  </si>
  <si>
    <t>Tution fee/ Training/ Induction</t>
  </si>
  <si>
    <t>Other infrastructure and civil works (Hamisi Stadium)</t>
  </si>
  <si>
    <t>Boards, Committees, Conferences And Seminars (Youth Board and County Anthem And Other Symbols 4m)</t>
  </si>
  <si>
    <t>Board Allowance (CBEF Expenses)</t>
  </si>
  <si>
    <t>Summary of Departmental Budget Estimates FY 2024/25-2027/28</t>
  </si>
  <si>
    <t>Purchase Of Office Furniture and Fittings (DIDC)</t>
  </si>
  <si>
    <t>Food And Rations (School Feeding Program)</t>
  </si>
  <si>
    <t xml:space="preserve">Scholarship And Other Educational Benefits </t>
  </si>
  <si>
    <t>Other Capital Grants and Trans (Capitation)</t>
  </si>
  <si>
    <t>Scholarship And Other Educational Benefits (Governor's Scholarship)</t>
  </si>
  <si>
    <t>General Administrative Services</t>
  </si>
  <si>
    <t xml:space="preserve"> Administration, Planning and Support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</si>
</sst>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  <numFmt numFmtId="168" formatCode="_(* #,##0.00000_);_(* \(#,##0.00000\);_(* &quot;-&quot;??_);_(@_)"/>
    <numFmt numFmtId="169" formatCode="_(* #,##0.0000_);_(* \(#,##0.0000\);_(* &quot;-&quot;??_);_(@_)"/>
    <numFmt numFmtId="170" formatCode="0_);\(0\)"/>
    <numFmt numFmtId="171" formatCode="_(* #,##0.0000000_);_(* \(#,##0.0000000\);_(* &quot;-&quot;??_);_(@_)"/>
    <numFmt numFmtId="172" formatCode="_-* #,##0_-;\-* #,##0_-;_-* &quot;-&quot;??_-;_-@_-"/>
  </numFmts>
  <fonts count="104">
    <font>
      <sz val="11"/>
      <name val="Calibri"/>
      <charset val="134"/>
    </font>
    <font>
      <sz val="11"/>
      <color rgb="FF000000"/>
      <name val="Calibri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b/>
      <sz val="12"/>
      <name val="Cambria"/>
      <family val="1"/>
    </font>
    <font>
      <b/>
      <sz val="10"/>
      <name val="Times New Roman"/>
      <family val="1"/>
    </font>
    <font>
      <sz val="12"/>
      <color rgb="FF000000"/>
      <name val="Times New Roman"/>
      <family val="1"/>
    </font>
    <font>
      <sz val="9"/>
      <name val="Cambria"/>
      <family val="1"/>
    </font>
    <font>
      <b/>
      <sz val="11"/>
      <color rgb="FF000000"/>
      <name val="Calibri"/>
      <family val="2"/>
    </font>
    <font>
      <sz val="10"/>
      <name val="Times New Roman"/>
      <family val="1"/>
    </font>
    <font>
      <b/>
      <sz val="13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Arial Narrow"/>
      <family val="2"/>
    </font>
    <font>
      <u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8"/>
      <color rgb="FF000000"/>
      <name val="Times New Roman"/>
      <family val="1"/>
    </font>
    <font>
      <sz val="10"/>
      <color rgb="FF000000"/>
      <name val="Times New Roman"/>
      <family val="1"/>
    </font>
    <font>
      <sz val="18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Calibri"/>
      <family val="2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8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b/>
      <sz val="22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b/>
      <sz val="24"/>
      <name val="Times New Roman"/>
      <family val="1"/>
    </font>
    <font>
      <b/>
      <sz val="2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4"/>
      <name val="Times New Roman"/>
      <family val="1"/>
    </font>
    <font>
      <b/>
      <sz val="13"/>
      <color rgb="FF4F81BD"/>
      <name val="Cambria"/>
      <family val="1"/>
    </font>
    <font>
      <b/>
      <sz val="13"/>
      <color rgb="FF4F81BD"/>
      <name val="Times New Roman"/>
      <family val="1"/>
    </font>
    <font>
      <b/>
      <sz val="16"/>
      <color rgb="FF000000"/>
      <name val="Times New Roman"/>
      <family val="1"/>
    </font>
    <font>
      <b/>
      <sz val="24"/>
      <name val="Calibri"/>
      <family val="2"/>
    </font>
    <font>
      <b/>
      <u/>
      <sz val="11"/>
      <color rgb="FF000000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Times New Roman"/>
      <family val="1"/>
    </font>
    <font>
      <b/>
      <i/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sz val="12"/>
      <color rgb="FFFF0000"/>
      <name val="Calibri"/>
      <family val="2"/>
    </font>
    <font>
      <sz val="10"/>
      <name val="Cambria"/>
      <family val="1"/>
    </font>
    <font>
      <b/>
      <sz val="10"/>
      <name val="Cambria"/>
      <family val="1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b/>
      <sz val="7"/>
      <name val="Times New Roman"/>
      <family val="1"/>
    </font>
    <font>
      <b/>
      <sz val="7"/>
      <color rgb="FF4F81BD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u/>
      <sz val="11"/>
      <color rgb="FF0000FF"/>
      <name val="Calibri"/>
      <family val="2"/>
    </font>
    <font>
      <sz val="12"/>
      <color theme="1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name val="Calibri"/>
      <family val="2"/>
    </font>
    <font>
      <sz val="12"/>
      <name val="Arial Narrow"/>
      <family val="2"/>
    </font>
    <font>
      <sz val="12"/>
      <name val="Calibri"/>
      <family val="2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Times New Roman"/>
      <family val="1"/>
    </font>
    <font>
      <b/>
      <i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b/>
      <sz val="10"/>
      <color rgb="FF4F81BD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Cambria"/>
      <family val="1"/>
    </font>
    <font>
      <sz val="14"/>
      <name val="Calibri"/>
      <family val="2"/>
    </font>
    <font>
      <b/>
      <sz val="14"/>
      <color rgb="FF000000"/>
      <name val="Calibri"/>
      <family val="2"/>
    </font>
    <font>
      <b/>
      <sz val="8"/>
      <color theme="1"/>
      <name val="Times New Roman"/>
      <family val="1"/>
    </font>
    <font>
      <sz val="9"/>
      <color rgb="FF000000"/>
      <name val="Times New Roman"/>
      <family val="1"/>
    </font>
    <font>
      <sz val="12"/>
      <color rgb="FF000000"/>
      <name val="Times"/>
      <family val="1"/>
    </font>
    <font>
      <b/>
      <sz val="18"/>
      <color theme="1"/>
      <name val="Times New Roman"/>
      <family val="1"/>
    </font>
    <font>
      <sz val="18"/>
      <color theme="1"/>
      <name val="Calibri"/>
      <family val="2"/>
    </font>
    <font>
      <sz val="18"/>
      <color rgb="FF000000"/>
      <name val="Calibri"/>
      <family val="2"/>
    </font>
    <font>
      <sz val="16"/>
      <name val="Times New Roman"/>
      <family val="1"/>
    </font>
    <font>
      <sz val="16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14999847407452621"/>
        <bgColor indexed="64"/>
      </patternFill>
    </fill>
  </fills>
  <borders count="15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80"/>
      </bottom>
      <diagonal/>
    </border>
    <border>
      <left style="medium">
        <color rgb="FF000080"/>
      </left>
      <right/>
      <top style="medium">
        <color rgb="FF000080"/>
      </top>
      <bottom/>
      <diagonal/>
    </border>
    <border>
      <left style="medium">
        <color auto="1"/>
      </left>
      <right style="medium">
        <color rgb="FF000080"/>
      </right>
      <top style="medium">
        <color auto="1"/>
      </top>
      <bottom style="medium">
        <color auto="1"/>
      </bottom>
      <diagonal/>
    </border>
    <border>
      <left/>
      <right/>
      <top style="medium">
        <color rgb="FF000080"/>
      </top>
      <bottom style="medium">
        <color rgb="FF000080"/>
      </bottom>
      <diagonal/>
    </border>
    <border>
      <left/>
      <right style="medium">
        <color rgb="FF000080"/>
      </right>
      <top style="medium">
        <color rgb="FF000080"/>
      </top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/>
      <bottom style="medium">
        <color rgb="FF000080"/>
      </bottom>
      <diagonal/>
    </border>
    <border>
      <left/>
      <right/>
      <top style="medium">
        <color rgb="FF000080"/>
      </top>
      <bottom/>
      <diagonal/>
    </border>
    <border>
      <left/>
      <right style="medium">
        <color rgb="FF000080"/>
      </right>
      <top style="medium">
        <color rgb="FF000080"/>
      </top>
      <bottom/>
      <diagonal/>
    </border>
    <border>
      <left/>
      <right style="medium">
        <color rgb="FF000080"/>
      </right>
      <top style="medium">
        <color auto="1"/>
      </top>
      <bottom style="medium">
        <color auto="1"/>
      </bottom>
      <diagonal/>
    </border>
    <border>
      <left/>
      <right style="medium">
        <color rgb="FF000080"/>
      </right>
      <top/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/>
      <bottom/>
      <diagonal/>
    </border>
    <border>
      <left/>
      <right style="medium">
        <color rgb="FF000080"/>
      </right>
      <top/>
      <bottom/>
      <diagonal/>
    </border>
    <border>
      <left style="medium">
        <color rgb="FF000080"/>
      </left>
      <right/>
      <top/>
      <bottom/>
      <diagonal/>
    </border>
    <border>
      <left style="medium">
        <color auto="1"/>
      </left>
      <right style="medium">
        <color rgb="FF000080"/>
      </right>
      <top/>
      <bottom style="medium">
        <color auto="1"/>
      </bottom>
      <diagonal/>
    </border>
    <border>
      <left style="medium">
        <color rgb="FF000080"/>
      </left>
      <right/>
      <top/>
      <bottom style="medium">
        <color rgb="FF00008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000080"/>
      </left>
      <right/>
      <top style="medium">
        <color rgb="FF000080"/>
      </top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/>
      <bottom style="medium">
        <color auto="1"/>
      </bottom>
      <diagonal/>
    </border>
    <border>
      <left/>
      <right style="medium">
        <color rgb="FF000080"/>
      </right>
      <top/>
      <bottom style="medium">
        <color auto="1"/>
      </bottom>
      <diagonal/>
    </border>
    <border>
      <left style="medium">
        <color rgb="FF000080"/>
      </left>
      <right/>
      <top/>
      <bottom style="medium">
        <color auto="1"/>
      </bottom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/>
      <diagonal/>
    </border>
    <border>
      <left style="medium">
        <color rgb="FF000080"/>
      </left>
      <right/>
      <top style="medium">
        <color auto="1"/>
      </top>
      <bottom style="medium">
        <color auto="1"/>
      </bottom>
      <diagonal/>
    </border>
    <border>
      <left style="medium">
        <color rgb="FF000080"/>
      </left>
      <right style="medium">
        <color auto="1"/>
      </right>
      <top style="medium">
        <color rgb="FF000080"/>
      </top>
      <bottom style="medium">
        <color rgb="FF00008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rgb="FF000080"/>
      </left>
      <right style="medium">
        <color rgb="FF00008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80"/>
      </bottom>
      <diagonal/>
    </border>
    <border>
      <left style="medium">
        <color auto="1"/>
      </left>
      <right style="medium">
        <color auto="1"/>
      </right>
      <top/>
      <bottom style="medium">
        <color rgb="FF000080"/>
      </bottom>
      <diagonal/>
    </border>
    <border>
      <left style="medium">
        <color rgb="FF000080"/>
      </left>
      <right/>
      <top style="medium">
        <color rgb="FF000080"/>
      </top>
      <bottom style="medium">
        <color auto="1"/>
      </bottom>
      <diagonal/>
    </border>
    <border>
      <left/>
      <right/>
      <top style="medium">
        <color rgb="FF000080"/>
      </top>
      <bottom style="medium">
        <color auto="1"/>
      </bottom>
      <diagonal/>
    </border>
    <border>
      <left/>
      <right style="medium">
        <color rgb="FF000080"/>
      </right>
      <top style="medium">
        <color rgb="FF000080"/>
      </top>
      <bottom style="medium">
        <color auto="1"/>
      </bottom>
      <diagonal/>
    </border>
    <border>
      <left/>
      <right/>
      <top style="medium">
        <color auto="1"/>
      </top>
      <bottom style="medium">
        <color rgb="FF000080"/>
      </bottom>
      <diagonal/>
    </border>
    <border>
      <left/>
      <right style="medium">
        <color auto="1"/>
      </right>
      <top style="medium">
        <color auto="1"/>
      </top>
      <bottom style="medium">
        <color rgb="FF000080"/>
      </bottom>
      <diagonal/>
    </border>
    <border>
      <left/>
      <right style="medium">
        <color rgb="FF000080"/>
      </right>
      <top style="thin">
        <color auto="1"/>
      </top>
      <bottom style="medium">
        <color rgb="FF000080"/>
      </bottom>
      <diagonal/>
    </border>
    <border>
      <left/>
      <right style="medium">
        <color rgb="FF000080"/>
      </right>
      <top style="medium">
        <color auto="1"/>
      </top>
      <bottom style="medium">
        <color rgb="FF00008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rgb="FF000080"/>
      </right>
      <top/>
      <bottom style="medium">
        <color rgb="FF000080"/>
      </bottom>
      <diagonal/>
    </border>
    <border>
      <left style="medium">
        <color auto="1"/>
      </left>
      <right style="medium">
        <color rgb="FF000080"/>
      </right>
      <top style="medium">
        <color auto="1"/>
      </top>
      <bottom/>
      <diagonal/>
    </border>
    <border>
      <left style="medium">
        <color rgb="FF000080"/>
      </left>
      <right style="medium">
        <color rgb="FF000080"/>
      </right>
      <top style="medium">
        <color auto="1"/>
      </top>
      <bottom/>
      <diagonal/>
    </border>
    <border>
      <left style="medium">
        <color rgb="FF000080"/>
      </left>
      <right style="medium">
        <color auto="1"/>
      </right>
      <top style="medium">
        <color auto="1"/>
      </top>
      <bottom/>
      <diagonal/>
    </border>
    <border>
      <left style="medium">
        <color rgb="FF000080"/>
      </left>
      <right style="medium">
        <color auto="1"/>
      </right>
      <top/>
      <bottom style="medium">
        <color auto="1"/>
      </bottom>
      <diagonal/>
    </border>
    <border>
      <left style="medium">
        <color rgb="FF000080"/>
      </left>
      <right/>
      <top style="medium">
        <color auto="1"/>
      </top>
      <bottom style="medium">
        <color rgb="FF000080"/>
      </bottom>
      <diagonal/>
    </border>
    <border>
      <left/>
      <right style="medium">
        <color auto="1"/>
      </right>
      <top/>
      <bottom style="medium">
        <color rgb="FF000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90"/>
      </left>
      <right/>
      <top/>
      <bottom/>
      <diagonal/>
    </border>
    <border>
      <left style="medium">
        <color auto="1"/>
      </left>
      <right style="thick">
        <color rgb="FF00009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80"/>
      </right>
      <top style="medium">
        <color rgb="FF000080"/>
      </top>
      <bottom style="medium">
        <color rgb="FF000080"/>
      </bottom>
      <diagonal/>
    </border>
    <border>
      <left style="thin">
        <color auto="1"/>
      </left>
      <right/>
      <top style="medium">
        <color rgb="FF000080"/>
      </top>
      <bottom style="medium">
        <color rgb="FF000080"/>
      </bottom>
      <diagonal/>
    </border>
    <border>
      <left style="thick">
        <color rgb="FF000090"/>
      </left>
      <right/>
      <top/>
      <bottom style="medium">
        <color auto="1"/>
      </bottom>
      <diagonal/>
    </border>
    <border>
      <left/>
      <right style="thick">
        <color rgb="FF000090"/>
      </right>
      <top style="medium">
        <color auto="1"/>
      </top>
      <bottom style="medium">
        <color auto="1"/>
      </bottom>
      <diagonal/>
    </border>
    <border>
      <left style="thick">
        <color rgb="FF000090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80"/>
      </left>
      <right/>
      <top style="medium">
        <color auto="1"/>
      </top>
      <bottom/>
      <diagonal/>
    </border>
    <border>
      <left style="medium">
        <color rgb="FF000080"/>
      </left>
      <right style="medium">
        <color auto="1"/>
      </right>
      <top style="medium">
        <color rgb="FF000080"/>
      </top>
      <bottom/>
      <diagonal/>
    </border>
    <border>
      <left style="medium">
        <color auto="1"/>
      </left>
      <right/>
      <top style="medium">
        <color rgb="FF000080"/>
      </top>
      <bottom style="medium">
        <color auto="1"/>
      </bottom>
      <diagonal/>
    </border>
    <border>
      <left style="medium">
        <color rgb="FF000080"/>
      </left>
      <right style="medium">
        <color auto="1"/>
      </right>
      <top/>
      <bottom style="medium">
        <color rgb="FF000080"/>
      </bottom>
      <diagonal/>
    </border>
    <border>
      <left style="medium">
        <color auto="1"/>
      </left>
      <right style="thick">
        <color rgb="FF000090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rgb="FF000090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0090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80"/>
      </right>
      <top/>
      <bottom/>
      <diagonal/>
    </border>
    <border>
      <left style="medium">
        <color rgb="FF000080"/>
      </left>
      <right style="medium">
        <color rgb="FF000080"/>
      </right>
      <top style="medium">
        <color indexed="64"/>
      </top>
      <bottom style="medium">
        <color rgb="FF000080"/>
      </bottom>
      <diagonal/>
    </border>
    <border>
      <left style="medium">
        <color indexed="64"/>
      </left>
      <right style="medium">
        <color rgb="FF000080"/>
      </right>
      <top style="medium">
        <color rgb="FF000080"/>
      </top>
      <bottom style="medium">
        <color rgb="FF000080"/>
      </bottom>
      <diagonal/>
    </border>
    <border>
      <left style="medium">
        <color rgb="FF000080"/>
      </left>
      <right style="medium">
        <color indexed="64"/>
      </right>
      <top style="medium">
        <color rgb="FF000080"/>
      </top>
      <bottom style="medium">
        <color auto="1"/>
      </bottom>
      <diagonal/>
    </border>
    <border>
      <left style="medium">
        <color indexed="64"/>
      </left>
      <right style="medium">
        <color rgb="FF000080"/>
      </right>
      <top style="medium">
        <color rgb="FF000080"/>
      </top>
      <bottom style="medium">
        <color auto="1"/>
      </bottom>
      <diagonal/>
    </border>
    <border>
      <left style="medium">
        <color indexed="64"/>
      </left>
      <right style="medium">
        <color rgb="FF000080"/>
      </right>
      <top style="medium">
        <color rgb="FF000080"/>
      </top>
      <bottom/>
      <diagonal/>
    </border>
    <border>
      <left style="medium">
        <color indexed="64"/>
      </left>
      <right style="medium">
        <color rgb="FF000080"/>
      </right>
      <top style="medium">
        <color auto="1"/>
      </top>
      <bottom style="medium">
        <color rgb="FF00008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rgb="FF000080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80"/>
      </top>
      <bottom style="medium">
        <color indexed="64"/>
      </bottom>
      <diagonal/>
    </border>
    <border>
      <left style="medium">
        <color indexed="64"/>
      </left>
      <right/>
      <top style="medium">
        <color rgb="FF00008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80"/>
      </bottom>
      <diagonal/>
    </border>
    <border>
      <left/>
      <right style="medium">
        <color rgb="FF000080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rgb="FF000090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7">
    <xf numFmtId="0" fontId="0" fillId="0" borderId="0">
      <alignment vertical="center"/>
    </xf>
    <xf numFmtId="164" fontId="1" fillId="0" borderId="0">
      <protection locked="0"/>
    </xf>
    <xf numFmtId="0" fontId="35" fillId="0" borderId="0">
      <protection locked="0"/>
    </xf>
    <xf numFmtId="0" fontId="64" fillId="15" borderId="0">
      <protection locked="0"/>
    </xf>
    <xf numFmtId="0" fontId="65" fillId="16" borderId="0">
      <protection locked="0"/>
    </xf>
    <xf numFmtId="0" fontId="66" fillId="17" borderId="0">
      <protection locked="0"/>
    </xf>
    <xf numFmtId="43" fontId="71" fillId="0" borderId="0">
      <protection locked="0"/>
    </xf>
    <xf numFmtId="0" fontId="76" fillId="0" borderId="0">
      <protection locked="0"/>
    </xf>
    <xf numFmtId="0" fontId="78" fillId="15" borderId="0">
      <protection locked="0"/>
    </xf>
    <xf numFmtId="0" fontId="79" fillId="16" borderId="0">
      <protection locked="0"/>
    </xf>
    <xf numFmtId="0" fontId="80" fillId="17" borderId="0">
      <protection locked="0"/>
    </xf>
    <xf numFmtId="43" fontId="71" fillId="0" borderId="0">
      <protection locked="0"/>
    </xf>
    <xf numFmtId="0" fontId="76" fillId="0" borderId="0">
      <protection locked="0"/>
    </xf>
    <xf numFmtId="0" fontId="78" fillId="15" borderId="0">
      <protection locked="0"/>
    </xf>
    <xf numFmtId="0" fontId="79" fillId="16" borderId="0">
      <protection locked="0"/>
    </xf>
    <xf numFmtId="0" fontId="80" fillId="17" borderId="0">
      <protection locked="0"/>
    </xf>
    <xf numFmtId="0" fontId="81" fillId="0" borderId="0">
      <alignment vertical="center"/>
    </xf>
  </cellStyleXfs>
  <cellXfs count="2488">
    <xf numFmtId="0" fontId="0" fillId="0" borderId="0" xfId="0">
      <alignment vertical="center"/>
    </xf>
    <xf numFmtId="0" fontId="0" fillId="0" borderId="0" xfId="0" applyFont="1" applyAlignment="1"/>
    <xf numFmtId="165" fontId="0" fillId="0" borderId="0" xfId="1" applyNumberFormat="1" applyFont="1" applyProtection="1"/>
    <xf numFmtId="165" fontId="1" fillId="0" borderId="0" xfId="1" applyNumberFormat="1">
      <protection locked="0"/>
    </xf>
    <xf numFmtId="0" fontId="0" fillId="0" borderId="0" xfId="0" applyFont="1" applyAlignment="1">
      <alignment vertical="top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65" fontId="0" fillId="0" borderId="0" xfId="1" applyNumberFormat="1" applyFont="1" applyAlignment="1" applyProtection="1">
      <alignment vertical="top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/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3" fontId="4" fillId="0" borderId="13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3" fontId="4" fillId="0" borderId="16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horizontal="left" wrapText="1"/>
    </xf>
    <xf numFmtId="3" fontId="4" fillId="0" borderId="19" xfId="0" applyNumberFormat="1" applyFont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wrapText="1"/>
    </xf>
    <xf numFmtId="3" fontId="5" fillId="0" borderId="21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left" wrapText="1"/>
    </xf>
    <xf numFmtId="3" fontId="5" fillId="0" borderId="10" xfId="0" applyNumberFormat="1" applyFont="1" applyBorder="1" applyAlignment="1">
      <alignment horizontal="right" vertical="center"/>
    </xf>
    <xf numFmtId="0" fontId="6" fillId="0" borderId="0" xfId="0" applyFont="1" applyAlignment="1"/>
    <xf numFmtId="0" fontId="3" fillId="0" borderId="5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3" fontId="7" fillId="0" borderId="23" xfId="0" applyNumberFormat="1" applyFont="1" applyBorder="1" applyAlignment="1">
      <alignment horizontal="right" vertical="center"/>
    </xf>
    <xf numFmtId="165" fontId="6" fillId="0" borderId="0" xfId="1" applyNumberFormat="1" applyFont="1" applyProtection="1"/>
    <xf numFmtId="3" fontId="0" fillId="0" borderId="0" xfId="0" applyNumberFormat="1" applyFont="1" applyAlignment="1"/>
    <xf numFmtId="0" fontId="3" fillId="0" borderId="0" xfId="0" applyFont="1" applyAlignment="1"/>
    <xf numFmtId="0" fontId="7" fillId="0" borderId="25" xfId="0" applyFont="1" applyBorder="1" applyAlignment="1">
      <alignment wrapText="1"/>
    </xf>
    <xf numFmtId="0" fontId="7" fillId="0" borderId="25" xfId="0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166" fontId="0" fillId="0" borderId="8" xfId="0" applyNumberFormat="1" applyFont="1" applyBorder="1" applyAlignment="1">
      <alignment horizontal="right" vertical="center" wrapText="1"/>
    </xf>
    <xf numFmtId="165" fontId="4" fillId="0" borderId="0" xfId="1" applyNumberFormat="1" applyFont="1" applyAlignment="1" applyProtection="1">
      <alignment horizontal="right" wrapText="1"/>
    </xf>
    <xf numFmtId="3" fontId="4" fillId="0" borderId="18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3" fontId="4" fillId="0" borderId="22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vertical="top" wrapText="1"/>
    </xf>
    <xf numFmtId="3" fontId="7" fillId="0" borderId="8" xfId="0" applyNumberFormat="1" applyFont="1" applyBorder="1" applyAlignment="1">
      <alignment horizontal="right" vertical="top" wrapText="1"/>
    </xf>
    <xf numFmtId="165" fontId="3" fillId="0" borderId="0" xfId="1" applyNumberFormat="1" applyFont="1" applyAlignment="1" applyProtection="1">
      <alignment horizontal="right" wrapText="1"/>
    </xf>
    <xf numFmtId="3" fontId="5" fillId="2" borderId="8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Border="1" applyAlignment="1">
      <alignment horizontal="right" vertical="center" wrapText="1"/>
    </xf>
    <xf numFmtId="3" fontId="5" fillId="2" borderId="26" xfId="0" applyNumberFormat="1" applyFont="1" applyFill="1" applyBorder="1" applyAlignment="1">
      <alignment horizontal="right" vertical="center"/>
    </xf>
    <xf numFmtId="3" fontId="5" fillId="2" borderId="27" xfId="0" applyNumberFormat="1" applyFont="1" applyFill="1" applyBorder="1" applyAlignment="1">
      <alignment horizontal="right" vertical="center" wrapText="1"/>
    </xf>
    <xf numFmtId="0" fontId="9" fillId="0" borderId="5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3" fontId="11" fillId="0" borderId="0" xfId="0" applyNumberFormat="1" applyFont="1">
      <alignment vertical="center"/>
    </xf>
    <xf numFmtId="43" fontId="0" fillId="0" borderId="0" xfId="1" applyNumberFormat="1" applyFont="1" applyProtection="1"/>
    <xf numFmtId="3" fontId="5" fillId="0" borderId="8" xfId="0" applyNumberFormat="1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 wrapText="1"/>
    </xf>
    <xf numFmtId="3" fontId="5" fillId="0" borderId="28" xfId="0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vertical="top" wrapText="1"/>
    </xf>
    <xf numFmtId="165" fontId="0" fillId="0" borderId="0" xfId="1" applyNumberFormat="1" applyFont="1" applyAlignment="1" applyProtection="1">
      <alignment wrapText="1"/>
    </xf>
    <xf numFmtId="3" fontId="5" fillId="0" borderId="8" xfId="0" applyNumberFormat="1" applyFont="1" applyBorder="1" applyAlignment="1">
      <alignment horizontal="center" vertical="center" wrapText="1"/>
    </xf>
    <xf numFmtId="165" fontId="5" fillId="0" borderId="8" xfId="1" applyNumberFormat="1" applyFont="1" applyBorder="1" applyAlignment="1" applyProtection="1">
      <alignment horizontal="center" vertical="center" wrapText="1"/>
    </xf>
    <xf numFmtId="165" fontId="4" fillId="0" borderId="33" xfId="1" applyNumberFormat="1" applyFont="1" applyBorder="1" applyAlignment="1" applyProtection="1">
      <alignment horizontal="right" wrapText="1"/>
    </xf>
    <xf numFmtId="0" fontId="0" fillId="0" borderId="34" xfId="0" applyFont="1" applyBorder="1" applyAlignment="1"/>
    <xf numFmtId="0" fontId="7" fillId="0" borderId="23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3" fontId="6" fillId="0" borderId="0" xfId="0" applyNumberFormat="1" applyFont="1" applyAlignment="1">
      <alignment horizontal="center" vertical="top" wrapText="1"/>
    </xf>
    <xf numFmtId="165" fontId="6" fillId="0" borderId="0" xfId="1" applyNumberFormat="1" applyFont="1" applyAlignment="1" applyProtection="1">
      <alignment horizontal="center" vertical="top" wrapText="1"/>
    </xf>
    <xf numFmtId="165" fontId="5" fillId="0" borderId="26" xfId="1" applyNumberFormat="1" applyFont="1" applyBorder="1" applyAlignment="1" applyProtection="1">
      <alignment vertical="center" wrapText="1"/>
    </xf>
    <xf numFmtId="165" fontId="5" fillId="0" borderId="35" xfId="1" applyNumberFormat="1" applyFont="1" applyBorder="1" applyAlignment="1" applyProtection="1">
      <alignment vertical="center" wrapText="1"/>
    </xf>
    <xf numFmtId="165" fontId="5" fillId="0" borderId="22" xfId="1" applyNumberFormat="1" applyFont="1" applyBorder="1" applyAlignment="1" applyProtection="1">
      <alignment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vertical="center" wrapText="1"/>
    </xf>
    <xf numFmtId="165" fontId="5" fillId="0" borderId="20" xfId="1" applyNumberFormat="1" applyFont="1" applyBorder="1" applyAlignment="1" applyProtection="1">
      <alignment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22" xfId="0" applyNumberFormat="1" applyFont="1" applyBorder="1" applyAlignment="1">
      <alignment vertical="center" wrapText="1"/>
    </xf>
    <xf numFmtId="3" fontId="7" fillId="0" borderId="42" xfId="0" applyNumberFormat="1" applyFont="1" applyBorder="1" applyAlignment="1">
      <alignment vertical="center" wrapText="1"/>
    </xf>
    <xf numFmtId="166" fontId="0" fillId="0" borderId="0" xfId="0" applyNumberFormat="1" applyFont="1" applyAlignment="1"/>
    <xf numFmtId="167" fontId="1" fillId="0" borderId="0" xfId="1" applyNumberFormat="1">
      <protection locked="0"/>
    </xf>
    <xf numFmtId="167" fontId="1" fillId="0" borderId="22" xfId="1" applyNumberFormat="1" applyBorder="1">
      <protection locked="0"/>
    </xf>
    <xf numFmtId="164" fontId="1" fillId="0" borderId="0" xfId="1" applyFont="1">
      <protection locked="0"/>
    </xf>
    <xf numFmtId="167" fontId="1" fillId="0" borderId="42" xfId="1" applyNumberFormat="1" applyBorder="1">
      <protection locked="0"/>
    </xf>
    <xf numFmtId="165" fontId="5" fillId="0" borderId="39" xfId="1" applyNumberFormat="1" applyFont="1" applyBorder="1" applyAlignment="1" applyProtection="1">
      <alignment wrapText="1"/>
    </xf>
    <xf numFmtId="165" fontId="0" fillId="0" borderId="39" xfId="1" applyNumberFormat="1" applyFont="1" applyBorder="1" applyProtection="1"/>
    <xf numFmtId="167" fontId="1" fillId="0" borderId="46" xfId="1" applyNumberFormat="1" applyBorder="1">
      <protection locked="0"/>
    </xf>
    <xf numFmtId="167" fontId="1" fillId="0" borderId="47" xfId="1" applyNumberFormat="1" applyBorder="1">
      <protection locked="0"/>
    </xf>
    <xf numFmtId="168" fontId="0" fillId="0" borderId="39" xfId="1" applyNumberFormat="1" applyFont="1" applyBorder="1" applyProtection="1"/>
    <xf numFmtId="165" fontId="1" fillId="0" borderId="48" xfId="1" applyNumberFormat="1" applyBorder="1">
      <protection locked="0"/>
    </xf>
    <xf numFmtId="0" fontId="7" fillId="0" borderId="0" xfId="0" applyFont="1" applyAlignment="1">
      <alignment wrapText="1"/>
    </xf>
    <xf numFmtId="165" fontId="7" fillId="0" borderId="0" xfId="1" applyNumberFormat="1" applyFont="1" applyAlignment="1" applyProtection="1">
      <alignment wrapText="1"/>
    </xf>
    <xf numFmtId="165" fontId="0" fillId="0" borderId="0" xfId="0" applyNumberFormat="1" applyFont="1" applyAlignment="1"/>
    <xf numFmtId="0" fontId="13" fillId="0" borderId="0" xfId="0" applyFont="1" applyAlignment="1">
      <alignment wrapText="1"/>
    </xf>
    <xf numFmtId="165" fontId="7" fillId="0" borderId="0" xfId="1" applyNumberFormat="1" applyFont="1" applyAlignment="1" applyProtection="1">
      <alignment horizontal="right" vertical="top" wrapText="1"/>
    </xf>
    <xf numFmtId="165" fontId="5" fillId="0" borderId="0" xfId="1" applyNumberFormat="1" applyFont="1" applyAlignment="1" applyProtection="1">
      <alignment horizontal="right" vertical="top"/>
    </xf>
    <xf numFmtId="3" fontId="5" fillId="0" borderId="0" xfId="0" applyNumberFormat="1" applyFont="1" applyAlignment="1">
      <alignment horizontal="right" vertical="top" wrapText="1"/>
    </xf>
    <xf numFmtId="169" fontId="0" fillId="0" borderId="0" xfId="1" applyNumberFormat="1" applyFont="1" applyProtection="1"/>
    <xf numFmtId="165" fontId="13" fillId="0" borderId="10" xfId="1" applyNumberFormat="1" applyFont="1" applyBorder="1" applyProtection="1"/>
    <xf numFmtId="0" fontId="4" fillId="0" borderId="0" xfId="0" applyFont="1" applyAlignment="1">
      <alignment horizontal="left" wrapText="1"/>
    </xf>
    <xf numFmtId="4" fontId="0" fillId="0" borderId="0" xfId="0" applyNumberFormat="1" applyFont="1" applyAlignment="1"/>
    <xf numFmtId="0" fontId="9" fillId="0" borderId="0" xfId="0" applyFont="1" applyAlignment="1">
      <alignment wrapText="1"/>
    </xf>
    <xf numFmtId="3" fontId="7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vertical="center" wrapText="1"/>
    </xf>
    <xf numFmtId="0" fontId="16" fillId="3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7" fillId="0" borderId="22" xfId="0" applyFont="1" applyBorder="1" applyAlignment="1">
      <alignment vertical="center" wrapText="1"/>
    </xf>
    <xf numFmtId="0" fontId="17" fillId="3" borderId="22" xfId="0" applyFont="1" applyFill="1" applyBorder="1" applyAlignment="1">
      <alignment vertical="center" wrapText="1"/>
    </xf>
    <xf numFmtId="0" fontId="18" fillId="3" borderId="46" xfId="0" applyFont="1" applyFill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8" fillId="0" borderId="5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3" fontId="16" fillId="0" borderId="46" xfId="0" applyNumberFormat="1" applyFont="1" applyBorder="1" applyAlignment="1">
      <alignment horizontal="right" vertical="center" wrapText="1"/>
    </xf>
    <xf numFmtId="3" fontId="16" fillId="3" borderId="22" xfId="0" applyNumberFormat="1" applyFont="1" applyFill="1" applyBorder="1" applyAlignment="1">
      <alignment horizontal="right" vertical="center" wrapText="1"/>
    </xf>
    <xf numFmtId="3" fontId="16" fillId="0" borderId="22" xfId="0" applyNumberFormat="1" applyFont="1" applyBorder="1" applyAlignment="1">
      <alignment horizontal="right" vertical="center" wrapText="1"/>
    </xf>
    <xf numFmtId="0" fontId="17" fillId="0" borderId="38" xfId="0" applyFont="1" applyBorder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3" fontId="17" fillId="0" borderId="38" xfId="0" applyNumberFormat="1" applyFont="1" applyBorder="1" applyAlignment="1">
      <alignment horizontal="right" vertical="center" wrapText="1"/>
    </xf>
    <xf numFmtId="3" fontId="17" fillId="0" borderId="46" xfId="0" applyNumberFormat="1" applyFont="1" applyBorder="1" applyAlignment="1">
      <alignment horizontal="right" vertical="center" wrapText="1"/>
    </xf>
    <xf numFmtId="3" fontId="17" fillId="3" borderId="22" xfId="0" applyNumberFormat="1" applyFont="1" applyFill="1" applyBorder="1" applyAlignment="1">
      <alignment horizontal="right" vertical="center" wrapText="1"/>
    </xf>
    <xf numFmtId="3" fontId="17" fillId="0" borderId="22" xfId="0" applyNumberFormat="1" applyFont="1" applyBorder="1" applyAlignment="1">
      <alignment horizontal="right" vertical="center" wrapText="1"/>
    </xf>
    <xf numFmtId="0" fontId="17" fillId="0" borderId="0" xfId="0" applyFont="1">
      <alignment vertical="center"/>
    </xf>
    <xf numFmtId="0" fontId="1" fillId="3" borderId="0" xfId="0" applyFont="1" applyFill="1" applyAlignment="1"/>
    <xf numFmtId="0" fontId="17" fillId="3" borderId="42" xfId="0" applyFont="1" applyFill="1" applyBorder="1" applyAlignment="1">
      <alignment vertical="center" wrapText="1"/>
    </xf>
    <xf numFmtId="0" fontId="17" fillId="3" borderId="50" xfId="0" applyFont="1" applyFill="1" applyBorder="1" applyAlignment="1">
      <alignment vertical="center" wrapText="1"/>
    </xf>
    <xf numFmtId="0" fontId="17" fillId="3" borderId="38" xfId="0" applyFont="1" applyFill="1" applyBorder="1" applyAlignment="1">
      <alignment vertical="center" wrapText="1"/>
    </xf>
    <xf numFmtId="0" fontId="17" fillId="3" borderId="0" xfId="0" applyFont="1" applyFill="1" applyAlignment="1">
      <alignment horizontal="center" vertical="center" wrapText="1"/>
    </xf>
    <xf numFmtId="0" fontId="16" fillId="3" borderId="22" xfId="0" applyFont="1" applyFill="1" applyBorder="1" applyAlignment="1">
      <alignment vertical="center" wrapText="1"/>
    </xf>
    <xf numFmtId="3" fontId="16" fillId="3" borderId="46" xfId="0" applyNumberFormat="1" applyFont="1" applyFill="1" applyBorder="1" applyAlignment="1">
      <alignment horizontal="right" vertical="center" wrapText="1"/>
    </xf>
    <xf numFmtId="0" fontId="16" fillId="3" borderId="38" xfId="0" applyFont="1" applyFill="1" applyBorder="1" applyAlignment="1">
      <alignment vertical="center" wrapText="1"/>
    </xf>
    <xf numFmtId="3" fontId="16" fillId="3" borderId="38" xfId="0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0" fontId="16" fillId="3" borderId="22" xfId="0" applyFont="1" applyFill="1" applyBorder="1" applyAlignment="1">
      <alignment horizontal="right" vertical="center" wrapText="1"/>
    </xf>
    <xf numFmtId="0" fontId="17" fillId="3" borderId="23" xfId="0" applyFont="1" applyFill="1" applyBorder="1" applyAlignment="1">
      <alignment vertical="center" wrapText="1"/>
    </xf>
    <xf numFmtId="0" fontId="16" fillId="3" borderId="21" xfId="0" applyFont="1" applyFill="1" applyBorder="1" applyAlignment="1">
      <alignment vertical="center" wrapText="1"/>
    </xf>
    <xf numFmtId="0" fontId="16" fillId="3" borderId="48" xfId="0" applyFont="1" applyFill="1" applyBorder="1" applyAlignment="1">
      <alignment vertical="center" wrapText="1"/>
    </xf>
    <xf numFmtId="0" fontId="16" fillId="3" borderId="21" xfId="0" applyFont="1" applyFill="1" applyBorder="1" applyAlignment="1">
      <alignment horizontal="right" vertical="center" wrapText="1"/>
    </xf>
    <xf numFmtId="0" fontId="16" fillId="3" borderId="46" xfId="0" applyFont="1" applyFill="1" applyBorder="1" applyAlignment="1">
      <alignment vertical="center" wrapText="1"/>
    </xf>
    <xf numFmtId="0" fontId="16" fillId="3" borderId="46" xfId="0" applyFont="1" applyFill="1" applyBorder="1" applyAlignment="1">
      <alignment horizontal="right" vertical="center" wrapText="1"/>
    </xf>
    <xf numFmtId="165" fontId="16" fillId="3" borderId="0" xfId="1" applyNumberFormat="1" applyFont="1" applyFill="1" applyAlignment="1" applyProtection="1">
      <alignment horizontal="right" vertical="center" wrapText="1"/>
    </xf>
    <xf numFmtId="165" fontId="16" fillId="3" borderId="38" xfId="1" applyNumberFormat="1" applyFont="1" applyFill="1" applyBorder="1" applyAlignment="1" applyProtection="1">
      <alignment horizontal="right" vertical="center" wrapText="1"/>
    </xf>
    <xf numFmtId="3" fontId="17" fillId="3" borderId="46" xfId="0" applyNumberFormat="1" applyFont="1" applyFill="1" applyBorder="1" applyAlignment="1">
      <alignment horizontal="right" vertical="center" wrapText="1"/>
    </xf>
    <xf numFmtId="0" fontId="20" fillId="0" borderId="0" xfId="0" applyFont="1">
      <alignment vertical="center"/>
    </xf>
    <xf numFmtId="0" fontId="17" fillId="3" borderId="39" xfId="0" applyFont="1" applyFill="1" applyBorder="1" applyAlignment="1">
      <alignment vertical="center" wrapText="1"/>
    </xf>
    <xf numFmtId="0" fontId="16" fillId="3" borderId="42" xfId="0" applyFont="1" applyFill="1" applyBorder="1" applyAlignment="1">
      <alignment vertical="center" wrapText="1"/>
    </xf>
    <xf numFmtId="0" fontId="16" fillId="3" borderId="39" xfId="0" applyFont="1" applyFill="1" applyBorder="1" applyAlignment="1">
      <alignment vertical="center" wrapText="1"/>
    </xf>
    <xf numFmtId="0" fontId="17" fillId="3" borderId="21" xfId="0" applyFont="1" applyFill="1" applyBorder="1" applyAlignment="1">
      <alignment vertical="center" wrapText="1"/>
    </xf>
    <xf numFmtId="0" fontId="17" fillId="3" borderId="37" xfId="0" applyFont="1" applyFill="1" applyBorder="1" applyAlignment="1">
      <alignment vertical="center" wrapText="1"/>
    </xf>
    <xf numFmtId="0" fontId="17" fillId="3" borderId="48" xfId="0" applyFont="1" applyFill="1" applyBorder="1" applyAlignment="1">
      <alignment vertical="center" wrapText="1"/>
    </xf>
    <xf numFmtId="0" fontId="17" fillId="3" borderId="49" xfId="0" applyFont="1" applyFill="1" applyBorder="1" applyAlignment="1">
      <alignment vertical="center" wrapText="1"/>
    </xf>
    <xf numFmtId="0" fontId="17" fillId="3" borderId="41" xfId="0" applyFont="1" applyFill="1" applyBorder="1" applyAlignment="1">
      <alignment vertical="center" wrapText="1"/>
    </xf>
    <xf numFmtId="0" fontId="17" fillId="3" borderId="3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vertical="center" wrapText="1"/>
    </xf>
    <xf numFmtId="0" fontId="17" fillId="3" borderId="46" xfId="0" applyFont="1" applyFill="1" applyBorder="1" applyAlignment="1">
      <alignment vertical="center" wrapText="1"/>
    </xf>
    <xf numFmtId="3" fontId="16" fillId="3" borderId="42" xfId="0" applyNumberFormat="1" applyFont="1" applyFill="1" applyBorder="1" applyAlignment="1">
      <alignment horizontal="right" vertical="center" wrapText="1"/>
    </xf>
    <xf numFmtId="3" fontId="16" fillId="3" borderId="50" xfId="0" applyNumberFormat="1" applyFont="1" applyFill="1" applyBorder="1" applyAlignment="1">
      <alignment horizontal="right" vertical="center" wrapText="1"/>
    </xf>
    <xf numFmtId="3" fontId="16" fillId="3" borderId="21" xfId="0" applyNumberFormat="1" applyFont="1" applyFill="1" applyBorder="1" applyAlignment="1">
      <alignment horizontal="right" vertical="center" wrapText="1"/>
    </xf>
    <xf numFmtId="0" fontId="16" fillId="3" borderId="38" xfId="0" applyFont="1" applyFill="1" applyBorder="1" applyAlignment="1">
      <alignment horizontal="right" vertical="center" wrapText="1"/>
    </xf>
    <xf numFmtId="0" fontId="10" fillId="3" borderId="10" xfId="0" applyFont="1" applyFill="1" applyBorder="1" applyAlignment="1">
      <alignment horizontal="left"/>
    </xf>
    <xf numFmtId="0" fontId="10" fillId="3" borderId="10" xfId="0" applyFont="1" applyFill="1" applyBorder="1" applyAlignment="1"/>
    <xf numFmtId="165" fontId="22" fillId="4" borderId="10" xfId="1" applyNumberFormat="1" applyFont="1" applyFill="1" applyBorder="1" applyAlignment="1" applyProtection="1">
      <alignment wrapText="1"/>
    </xf>
    <xf numFmtId="165" fontId="10" fillId="5" borderId="10" xfId="1" applyNumberFormat="1" applyFont="1" applyFill="1" applyBorder="1" applyProtection="1"/>
    <xf numFmtId="165" fontId="10" fillId="4" borderId="10" xfId="1" applyNumberFormat="1" applyFont="1" applyFill="1" applyBorder="1" applyProtection="1"/>
    <xf numFmtId="165" fontId="10" fillId="3" borderId="10" xfId="1" applyNumberFormat="1" applyFont="1" applyFill="1" applyBorder="1" applyProtection="1"/>
    <xf numFmtId="165" fontId="10" fillId="3" borderId="10" xfId="1" applyNumberFormat="1" applyFont="1" applyFill="1" applyBorder="1" applyAlignment="1" applyProtection="1">
      <alignment wrapText="1"/>
    </xf>
    <xf numFmtId="165" fontId="10" fillId="5" borderId="10" xfId="1" applyNumberFormat="1" applyFont="1" applyFill="1" applyBorder="1" applyAlignment="1" applyProtection="1">
      <alignment wrapText="1"/>
    </xf>
    <xf numFmtId="0" fontId="20" fillId="3" borderId="10" xfId="0" applyFont="1" applyFill="1" applyBorder="1" applyAlignment="1"/>
    <xf numFmtId="165" fontId="20" fillId="4" borderId="10" xfId="1" applyNumberFormat="1" applyFont="1" applyFill="1" applyBorder="1" applyProtection="1"/>
    <xf numFmtId="0" fontId="10" fillId="3" borderId="10" xfId="0" applyFont="1" applyFill="1" applyBorder="1" applyAlignment="1">
      <alignment wrapText="1"/>
    </xf>
    <xf numFmtId="0" fontId="10" fillId="2" borderId="10" xfId="0" applyFont="1" applyFill="1" applyBorder="1" applyAlignment="1">
      <alignment horizontal="left"/>
    </xf>
    <xf numFmtId="0" fontId="10" fillId="2" borderId="10" xfId="0" applyFont="1" applyFill="1" applyBorder="1" applyAlignment="1"/>
    <xf numFmtId="165" fontId="10" fillId="2" borderId="10" xfId="1" applyNumberFormat="1" applyFont="1" applyFill="1" applyBorder="1" applyProtection="1"/>
    <xf numFmtId="0" fontId="20" fillId="5" borderId="10" xfId="0" applyFont="1" applyFill="1" applyBorder="1" applyAlignment="1">
      <alignment horizontal="left"/>
    </xf>
    <xf numFmtId="165" fontId="20" fillId="5" borderId="10" xfId="0" applyNumberFormat="1" applyFont="1" applyFill="1" applyBorder="1" applyAlignment="1">
      <alignment horizontal="left"/>
    </xf>
    <xf numFmtId="165" fontId="20" fillId="4" borderId="10" xfId="0" applyNumberFormat="1" applyFont="1" applyFill="1" applyBorder="1" applyAlignment="1">
      <alignment horizontal="left"/>
    </xf>
    <xf numFmtId="0" fontId="20" fillId="2" borderId="10" xfId="0" applyFont="1" applyFill="1" applyBorder="1" applyAlignment="1">
      <alignment horizontal="left"/>
    </xf>
    <xf numFmtId="0" fontId="20" fillId="2" borderId="10" xfId="0" applyFont="1" applyFill="1" applyBorder="1" applyAlignment="1"/>
    <xf numFmtId="165" fontId="20" fillId="2" borderId="10" xfId="1" applyNumberFormat="1" applyFont="1" applyFill="1" applyBorder="1" applyProtection="1"/>
    <xf numFmtId="165" fontId="20" fillId="5" borderId="10" xfId="1" applyNumberFormat="1" applyFont="1" applyFill="1" applyBorder="1" applyProtection="1"/>
    <xf numFmtId="0" fontId="10" fillId="2" borderId="10" xfId="0" applyFont="1" applyFill="1" applyBorder="1" applyAlignment="1">
      <alignment wrapText="1"/>
    </xf>
    <xf numFmtId="0" fontId="16" fillId="2" borderId="0" xfId="0" applyFont="1" applyFill="1" applyAlignment="1"/>
    <xf numFmtId="0" fontId="10" fillId="2" borderId="10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vertical="top" wrapText="1"/>
    </xf>
    <xf numFmtId="49" fontId="10" fillId="2" borderId="10" xfId="1" applyNumberFormat="1" applyFont="1" applyFill="1" applyBorder="1" applyAlignment="1" applyProtection="1">
      <alignment horizontal="left" vertical="top"/>
    </xf>
    <xf numFmtId="165" fontId="10" fillId="2" borderId="10" xfId="1" applyNumberFormat="1" applyFont="1" applyFill="1" applyBorder="1" applyAlignment="1" applyProtection="1">
      <alignment vertical="top" wrapText="1"/>
    </xf>
    <xf numFmtId="1" fontId="10" fillId="2" borderId="10" xfId="1" applyNumberFormat="1" applyFont="1" applyFill="1" applyBorder="1" applyAlignment="1" applyProtection="1">
      <alignment horizontal="left" wrapText="1"/>
    </xf>
    <xf numFmtId="165" fontId="10" fillId="2" borderId="10" xfId="1" applyNumberFormat="1" applyFont="1" applyFill="1" applyBorder="1" applyAlignment="1" applyProtection="1">
      <alignment wrapText="1"/>
    </xf>
    <xf numFmtId="0" fontId="10" fillId="5" borderId="10" xfId="0" applyFont="1" applyFill="1" applyBorder="1" applyAlignment="1">
      <alignment horizontal="left"/>
    </xf>
    <xf numFmtId="0" fontId="10" fillId="5" borderId="10" xfId="0" applyFont="1" applyFill="1" applyBorder="1" applyAlignment="1"/>
    <xf numFmtId="0" fontId="10" fillId="5" borderId="10" xfId="1" applyNumberFormat="1" applyFont="1" applyFill="1" applyBorder="1" applyAlignment="1" applyProtection="1">
      <alignment horizontal="left" vertical="top"/>
    </xf>
    <xf numFmtId="165" fontId="10" fillId="5" borderId="10" xfId="1" applyNumberFormat="1" applyFont="1" applyFill="1" applyBorder="1" applyAlignment="1" applyProtection="1">
      <alignment vertical="top" wrapText="1"/>
    </xf>
    <xf numFmtId="0" fontId="10" fillId="4" borderId="10" xfId="0" applyFont="1" applyFill="1" applyBorder="1" applyAlignment="1">
      <alignment horizontal="left"/>
    </xf>
    <xf numFmtId="0" fontId="10" fillId="4" borderId="10" xfId="0" applyFont="1" applyFill="1" applyBorder="1" applyAlignment="1"/>
    <xf numFmtId="165" fontId="10" fillId="2" borderId="0" xfId="1" applyNumberFormat="1" applyFont="1" applyFill="1" applyAlignment="1" applyProtection="1">
      <alignment wrapText="1"/>
    </xf>
    <xf numFmtId="165" fontId="0" fillId="0" borderId="0" xfId="0" applyNumberFormat="1">
      <alignment vertical="center"/>
    </xf>
    <xf numFmtId="165" fontId="10" fillId="2" borderId="0" xfId="1" applyNumberFormat="1" applyFont="1" applyFill="1" applyProtection="1"/>
    <xf numFmtId="0" fontId="16" fillId="0" borderId="38" xfId="0" applyFont="1" applyBorder="1" applyAlignment="1">
      <alignment vertical="center" wrapText="1"/>
    </xf>
    <xf numFmtId="3" fontId="16" fillId="3" borderId="20" xfId="0" applyNumberFormat="1" applyFont="1" applyFill="1" applyBorder="1" applyAlignment="1">
      <alignment horizontal="right" vertical="center" wrapText="1"/>
    </xf>
    <xf numFmtId="0" fontId="16" fillId="3" borderId="37" xfId="0" applyFont="1" applyFill="1" applyBorder="1" applyAlignment="1">
      <alignment vertical="center" wrapText="1"/>
    </xf>
    <xf numFmtId="0" fontId="16" fillId="3" borderId="20" xfId="0" applyFont="1" applyFill="1" applyBorder="1" applyAlignment="1">
      <alignment horizontal="right" vertical="center" wrapText="1"/>
    </xf>
    <xf numFmtId="0" fontId="16" fillId="3" borderId="50" xfId="0" applyFont="1" applyFill="1" applyBorder="1" applyAlignment="1">
      <alignment horizontal="right" vertical="center" wrapText="1"/>
    </xf>
    <xf numFmtId="165" fontId="16" fillId="3" borderId="20" xfId="1" applyNumberFormat="1" applyFont="1" applyFill="1" applyBorder="1" applyAlignment="1" applyProtection="1">
      <alignment horizontal="right" vertical="center" wrapText="1"/>
    </xf>
    <xf numFmtId="3" fontId="17" fillId="3" borderId="50" xfId="0" applyNumberFormat="1" applyFont="1" applyFill="1" applyBorder="1" applyAlignment="1">
      <alignment horizontal="right" vertical="center" wrapText="1"/>
    </xf>
    <xf numFmtId="0" fontId="17" fillId="3" borderId="39" xfId="0" applyFont="1" applyFill="1" applyBorder="1" applyAlignment="1">
      <alignment horizontal="right" vertical="center" wrapText="1"/>
    </xf>
    <xf numFmtId="0" fontId="17" fillId="0" borderId="0" xfId="0" applyFont="1" applyAlignment="1"/>
    <xf numFmtId="0" fontId="17" fillId="3" borderId="0" xfId="0" applyFont="1" applyFill="1" applyAlignment="1"/>
    <xf numFmtId="0" fontId="23" fillId="0" borderId="0" xfId="0" applyFont="1" applyAlignment="1"/>
    <xf numFmtId="0" fontId="16" fillId="0" borderId="0" xfId="0" applyFont="1" applyAlignment="1"/>
    <xf numFmtId="0" fontId="20" fillId="2" borderId="54" xfId="0" applyFont="1" applyFill="1" applyBorder="1" applyAlignment="1">
      <alignment horizontal="left"/>
    </xf>
    <xf numFmtId="0" fontId="24" fillId="2" borderId="0" xfId="0" applyFont="1" applyFill="1" applyAlignment="1"/>
    <xf numFmtId="0" fontId="16" fillId="0" borderId="0" xfId="0" applyFont="1" applyAlignment="1">
      <alignment horizontal="left"/>
    </xf>
    <xf numFmtId="165" fontId="1" fillId="2" borderId="0" xfId="1" applyNumberFormat="1" applyFill="1">
      <protection locked="0"/>
    </xf>
    <xf numFmtId="165" fontId="16" fillId="3" borderId="0" xfId="1" applyNumberFormat="1" applyFont="1" applyFill="1" applyProtection="1"/>
    <xf numFmtId="0" fontId="16" fillId="3" borderId="0" xfId="0" applyFont="1" applyFill="1" applyAlignment="1"/>
    <xf numFmtId="165" fontId="10" fillId="2" borderId="10" xfId="1" applyNumberFormat="1" applyFont="1" applyFill="1" applyBorder="1" applyAlignment="1" applyProtection="1">
      <alignment horizontal="center" wrapText="1"/>
    </xf>
    <xf numFmtId="165" fontId="1" fillId="2" borderId="10" xfId="1" applyNumberFormat="1" applyFill="1" applyBorder="1">
      <protection locked="0"/>
    </xf>
    <xf numFmtId="165" fontId="1" fillId="0" borderId="10" xfId="1" applyNumberFormat="1" applyBorder="1">
      <protection locked="0"/>
    </xf>
    <xf numFmtId="0" fontId="21" fillId="2" borderId="0" xfId="0" applyFont="1" applyFill="1" applyAlignment="1"/>
    <xf numFmtId="0" fontId="23" fillId="2" borderId="0" xfId="0" applyFont="1" applyFill="1" applyAlignment="1"/>
    <xf numFmtId="165" fontId="23" fillId="3" borderId="0" xfId="1" applyNumberFormat="1" applyFont="1" applyFill="1" applyProtection="1"/>
    <xf numFmtId="0" fontId="23" fillId="3" borderId="0" xfId="0" applyFont="1" applyFill="1" applyAlignment="1"/>
    <xf numFmtId="0" fontId="22" fillId="2" borderId="0" xfId="0" applyFont="1" applyFill="1" applyAlignment="1"/>
    <xf numFmtId="165" fontId="16" fillId="2" borderId="0" xfId="0" applyNumberFormat="1" applyFont="1" applyFill="1" applyAlignment="1"/>
    <xf numFmtId="165" fontId="22" fillId="2" borderId="0" xfId="0" applyNumberFormat="1" applyFont="1" applyFill="1" applyAlignment="1"/>
    <xf numFmtId="165" fontId="16" fillId="2" borderId="0" xfId="1" applyNumberFormat="1" applyFont="1" applyFill="1" applyProtection="1"/>
    <xf numFmtId="0" fontId="20" fillId="2" borderId="0" xfId="0" applyFont="1" applyFill="1" applyAlignment="1">
      <alignment horizontal="left"/>
    </xf>
    <xf numFmtId="165" fontId="10" fillId="2" borderId="10" xfId="0" applyNumberFormat="1" applyFont="1" applyFill="1" applyBorder="1" applyAlignment="1">
      <alignment horizontal="left"/>
    </xf>
    <xf numFmtId="0" fontId="26" fillId="2" borderId="10" xfId="0" applyFont="1" applyFill="1" applyBorder="1" applyAlignment="1">
      <alignment horizontal="left"/>
    </xf>
    <xf numFmtId="0" fontId="26" fillId="2" borderId="10" xfId="0" applyFont="1" applyFill="1" applyBorder="1" applyAlignment="1">
      <alignment wrapText="1"/>
    </xf>
    <xf numFmtId="165" fontId="27" fillId="2" borderId="10" xfId="1" applyNumberFormat="1" applyFont="1" applyFill="1" applyBorder="1" applyProtection="1"/>
    <xf numFmtId="165" fontId="26" fillId="2" borderId="10" xfId="1" applyNumberFormat="1" applyFont="1" applyFill="1" applyBorder="1" applyProtection="1"/>
    <xf numFmtId="170" fontId="24" fillId="3" borderId="10" xfId="1" applyNumberFormat="1" applyFont="1" applyFill="1" applyBorder="1" applyAlignment="1" applyProtection="1">
      <alignment horizontal="left" vertical="center"/>
    </xf>
    <xf numFmtId="165" fontId="24" fillId="3" borderId="10" xfId="1" applyNumberFormat="1" applyFont="1" applyFill="1" applyBorder="1" applyAlignment="1" applyProtection="1">
      <alignment vertical="center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/>
    <xf numFmtId="165" fontId="20" fillId="2" borderId="0" xfId="1" applyNumberFormat="1" applyFont="1" applyFill="1" applyProtection="1"/>
    <xf numFmtId="165" fontId="10" fillId="2" borderId="0" xfId="1" applyNumberFormat="1" applyFont="1" applyFill="1" applyAlignment="1" applyProtection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165" fontId="10" fillId="0" borderId="0" xfId="0" applyNumberFormat="1" applyFont="1" applyAlignment="1"/>
    <xf numFmtId="165" fontId="16" fillId="0" borderId="0" xfId="1" applyNumberFormat="1" applyFont="1" applyProtection="1"/>
    <xf numFmtId="165" fontId="16" fillId="0" borderId="0" xfId="0" applyNumberFormat="1" applyFont="1" applyAlignment="1"/>
    <xf numFmtId="165" fontId="12" fillId="2" borderId="0" xfId="1" applyNumberFormat="1" applyFont="1" applyFill="1">
      <protection locked="0"/>
    </xf>
    <xf numFmtId="165" fontId="27" fillId="4" borderId="10" xfId="1" applyNumberFormat="1" applyFont="1" applyFill="1" applyBorder="1" applyProtection="1"/>
    <xf numFmtId="165" fontId="28" fillId="2" borderId="0" xfId="1" applyNumberFormat="1" applyFont="1" applyFill="1">
      <protection locked="0"/>
    </xf>
    <xf numFmtId="165" fontId="29" fillId="2" borderId="0" xfId="0" applyNumberFormat="1" applyFont="1" applyFill="1" applyAlignment="1"/>
    <xf numFmtId="165" fontId="24" fillId="2" borderId="0" xfId="0" applyNumberFormat="1" applyFont="1" applyFill="1" applyAlignment="1"/>
    <xf numFmtId="165" fontId="24" fillId="2" borderId="0" xfId="1" applyNumberFormat="1" applyFont="1" applyFill="1" applyProtection="1"/>
    <xf numFmtId="165" fontId="22" fillId="2" borderId="0" xfId="1" applyNumberFormat="1" applyFont="1" applyFill="1" applyProtection="1"/>
    <xf numFmtId="3" fontId="22" fillId="2" borderId="0" xfId="0" applyNumberFormat="1" applyFont="1" applyFill="1" applyAlignment="1"/>
    <xf numFmtId="164" fontId="22" fillId="2" borderId="0" xfId="1" applyFont="1" applyFill="1" applyAlignment="1" applyProtection="1">
      <alignment vertical="top"/>
    </xf>
    <xf numFmtId="165" fontId="30" fillId="2" borderId="0" xfId="1" applyNumberFormat="1" applyFont="1" applyFill="1" applyProtection="1"/>
    <xf numFmtId="0" fontId="15" fillId="3" borderId="0" xfId="0" applyFont="1" applyFill="1" applyAlignment="1">
      <alignment vertical="center" wrapText="1"/>
    </xf>
    <xf numFmtId="165" fontId="16" fillId="3" borderId="37" xfId="1" applyNumberFormat="1" applyFont="1" applyFill="1" applyBorder="1" applyAlignment="1" applyProtection="1">
      <alignment vertical="center" wrapText="1"/>
    </xf>
    <xf numFmtId="165" fontId="17" fillId="3" borderId="22" xfId="1" applyNumberFormat="1" applyFont="1" applyFill="1" applyBorder="1" applyAlignment="1" applyProtection="1">
      <alignment horizontal="right" vertical="center" wrapText="1"/>
    </xf>
    <xf numFmtId="165" fontId="17" fillId="3" borderId="46" xfId="1" applyNumberFormat="1" applyFont="1" applyFill="1" applyBorder="1" applyAlignment="1" applyProtection="1">
      <alignment horizontal="right" vertical="center" wrapText="1"/>
    </xf>
    <xf numFmtId="165" fontId="17" fillId="3" borderId="23" xfId="0" applyNumberFormat="1" applyFont="1" applyFill="1" applyBorder="1" applyAlignment="1">
      <alignment horizontal="right" vertical="center" wrapText="1"/>
    </xf>
    <xf numFmtId="165" fontId="17" fillId="3" borderId="22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 indent="2"/>
    </xf>
    <xf numFmtId="0" fontId="17" fillId="3" borderId="38" xfId="0" applyFont="1" applyFill="1" applyBorder="1" applyAlignment="1">
      <alignment horizontal="right" vertical="center" wrapText="1"/>
    </xf>
    <xf numFmtId="0" fontId="16" fillId="3" borderId="23" xfId="0" applyFont="1" applyFill="1" applyBorder="1" applyAlignment="1">
      <alignment vertical="center" wrapText="1"/>
    </xf>
    <xf numFmtId="165" fontId="16" fillId="3" borderId="35" xfId="1" applyNumberFormat="1" applyFont="1" applyFill="1" applyBorder="1" applyAlignment="1" applyProtection="1">
      <alignment horizontal="right" vertical="center" wrapText="1"/>
    </xf>
    <xf numFmtId="3" fontId="16" fillId="3" borderId="35" xfId="0" applyNumberFormat="1" applyFont="1" applyFill="1" applyBorder="1" applyAlignment="1">
      <alignment horizontal="right" vertical="center" wrapText="1"/>
    </xf>
    <xf numFmtId="3" fontId="16" fillId="3" borderId="23" xfId="0" applyNumberFormat="1" applyFont="1" applyFill="1" applyBorder="1" applyAlignment="1">
      <alignment horizontal="right" vertical="center" wrapText="1"/>
    </xf>
    <xf numFmtId="0" fontId="17" fillId="3" borderId="43" xfId="0" applyFont="1" applyFill="1" applyBorder="1" applyAlignment="1">
      <alignment vertical="center" wrapText="1"/>
    </xf>
    <xf numFmtId="165" fontId="16" fillId="3" borderId="10" xfId="1" applyNumberFormat="1" applyFont="1" applyFill="1" applyBorder="1" applyAlignment="1" applyProtection="1">
      <alignment horizontal="right" vertical="center" wrapText="1"/>
    </xf>
    <xf numFmtId="3" fontId="16" fillId="3" borderId="49" xfId="0" applyNumberFormat="1" applyFont="1" applyFill="1" applyBorder="1" applyAlignment="1">
      <alignment horizontal="right" vertical="center" wrapText="1"/>
    </xf>
    <xf numFmtId="0" fontId="16" fillId="3" borderId="0" xfId="0" applyFont="1" applyFill="1" applyAlignment="1">
      <alignment vertical="center" wrapText="1"/>
    </xf>
    <xf numFmtId="165" fontId="16" fillId="3" borderId="46" xfId="1" applyNumberFormat="1" applyFont="1" applyFill="1" applyBorder="1" applyAlignment="1" applyProtection="1">
      <alignment horizontal="right" vertical="center" wrapText="1"/>
    </xf>
    <xf numFmtId="165" fontId="16" fillId="3" borderId="22" xfId="1" applyNumberFormat="1" applyFont="1" applyFill="1" applyBorder="1" applyAlignment="1" applyProtection="1">
      <alignment horizontal="right" vertical="center" wrapText="1"/>
    </xf>
    <xf numFmtId="165" fontId="17" fillId="3" borderId="35" xfId="1" applyNumberFormat="1" applyFont="1" applyFill="1" applyBorder="1" applyAlignment="1" applyProtection="1">
      <alignment horizontal="right" vertical="center" wrapText="1"/>
    </xf>
    <xf numFmtId="165" fontId="17" fillId="3" borderId="23" xfId="1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/>
    <xf numFmtId="0" fontId="17" fillId="3" borderId="46" xfId="0" applyFont="1" applyFill="1" applyBorder="1" applyAlignment="1">
      <alignment horizontal="right" vertical="center" wrapText="1"/>
    </xf>
    <xf numFmtId="0" fontId="17" fillId="3" borderId="50" xfId="0" applyFont="1" applyFill="1" applyBorder="1" applyAlignment="1">
      <alignment horizontal="right" vertical="center" wrapText="1"/>
    </xf>
    <xf numFmtId="0" fontId="17" fillId="3" borderId="0" xfId="0" applyFont="1" applyFill="1" applyAlignment="1">
      <alignment vertical="center" wrapText="1"/>
    </xf>
    <xf numFmtId="3" fontId="16" fillId="3" borderId="37" xfId="0" applyNumberFormat="1" applyFont="1" applyFill="1" applyBorder="1" applyAlignment="1">
      <alignment vertical="center" wrapText="1"/>
    </xf>
    <xf numFmtId="3" fontId="16" fillId="3" borderId="10" xfId="0" applyNumberFormat="1" applyFont="1" applyFill="1" applyBorder="1" applyAlignment="1">
      <alignment horizontal="right" vertical="center" wrapText="1"/>
    </xf>
    <xf numFmtId="165" fontId="16" fillId="3" borderId="42" xfId="1" applyNumberFormat="1" applyFont="1" applyFill="1" applyBorder="1" applyAlignment="1" applyProtection="1">
      <alignment horizontal="right" vertical="center" wrapText="1"/>
    </xf>
    <xf numFmtId="0" fontId="16" fillId="3" borderId="10" xfId="0" applyFont="1" applyFill="1" applyBorder="1" applyAlignment="1">
      <alignment horizontal="right" vertical="center" wrapText="1"/>
    </xf>
    <xf numFmtId="165" fontId="17" fillId="3" borderId="50" xfId="1" applyNumberFormat="1" applyFont="1" applyFill="1" applyBorder="1" applyAlignment="1" applyProtection="1">
      <alignment horizontal="right" vertical="center" wrapText="1"/>
    </xf>
    <xf numFmtId="0" fontId="17" fillId="8" borderId="39" xfId="0" applyFont="1" applyFill="1" applyBorder="1" applyAlignment="1">
      <alignment vertical="center" wrapText="1"/>
    </xf>
    <xf numFmtId="0" fontId="17" fillId="8" borderId="42" xfId="0" applyFont="1" applyFill="1" applyBorder="1" applyAlignment="1">
      <alignment vertical="center" wrapText="1"/>
    </xf>
    <xf numFmtId="0" fontId="17" fillId="8" borderId="22" xfId="0" applyFont="1" applyFill="1" applyBorder="1" applyAlignment="1">
      <alignment vertical="center" wrapText="1"/>
    </xf>
    <xf numFmtId="0" fontId="17" fillId="8" borderId="50" xfId="0" applyFont="1" applyFill="1" applyBorder="1" applyAlignment="1">
      <alignment vertical="center" wrapText="1"/>
    </xf>
    <xf numFmtId="0" fontId="17" fillId="8" borderId="39" xfId="0" applyFont="1" applyFill="1" applyBorder="1" applyAlignment="1">
      <alignment horizontal="right" vertical="center" wrapText="1"/>
    </xf>
    <xf numFmtId="0" fontId="17" fillId="3" borderId="10" xfId="0" applyFont="1" applyFill="1" applyBorder="1" applyAlignment="1">
      <alignment horizontal="center" vertical="center" wrapText="1"/>
    </xf>
    <xf numFmtId="165" fontId="6" fillId="3" borderId="0" xfId="1" applyNumberFormat="1" applyFont="1" applyFill="1" applyProtection="1"/>
    <xf numFmtId="49" fontId="0" fillId="3" borderId="0" xfId="1" applyNumberFormat="1" applyFont="1" applyFill="1" applyProtection="1"/>
    <xf numFmtId="165" fontId="0" fillId="3" borderId="0" xfId="1" applyNumberFormat="1" applyFont="1" applyFill="1" applyProtection="1"/>
    <xf numFmtId="165" fontId="0" fillId="9" borderId="0" xfId="1" applyNumberFormat="1" applyFont="1" applyFill="1" applyProtection="1"/>
    <xf numFmtId="165" fontId="0" fillId="4" borderId="0" xfId="1" applyNumberFormat="1" applyFont="1" applyFill="1" applyProtection="1"/>
    <xf numFmtId="49" fontId="31" fillId="3" borderId="0" xfId="1" applyNumberFormat="1" applyFont="1" applyFill="1" applyProtection="1"/>
    <xf numFmtId="49" fontId="32" fillId="3" borderId="10" xfId="1" applyNumberFormat="1" applyFont="1" applyFill="1" applyBorder="1" applyProtection="1"/>
    <xf numFmtId="165" fontId="32" fillId="3" borderId="10" xfId="1" applyNumberFormat="1" applyFont="1" applyFill="1" applyBorder="1" applyProtection="1"/>
    <xf numFmtId="165" fontId="3" fillId="3" borderId="10" xfId="1" applyNumberFormat="1" applyFont="1" applyFill="1" applyBorder="1" applyAlignment="1" applyProtection="1">
      <alignment wrapText="1"/>
    </xf>
    <xf numFmtId="165" fontId="32" fillId="5" borderId="10" xfId="1" applyNumberFormat="1" applyFont="1" applyFill="1" applyBorder="1" applyProtection="1"/>
    <xf numFmtId="165" fontId="32" fillId="4" borderId="10" xfId="1" applyNumberFormat="1" applyFont="1" applyFill="1" applyBorder="1" applyProtection="1"/>
    <xf numFmtId="49" fontId="33" fillId="3" borderId="10" xfId="1" applyNumberFormat="1" applyFont="1" applyFill="1" applyBorder="1" applyProtection="1"/>
    <xf numFmtId="165" fontId="33" fillId="3" borderId="10" xfId="1" applyNumberFormat="1" applyFont="1" applyFill="1" applyBorder="1" applyProtection="1"/>
    <xf numFmtId="165" fontId="33" fillId="5" borderId="10" xfId="1" applyNumberFormat="1" applyFont="1" applyFill="1" applyBorder="1" applyProtection="1"/>
    <xf numFmtId="165" fontId="33" fillId="4" borderId="10" xfId="1" applyNumberFormat="1" applyFont="1" applyFill="1" applyBorder="1" applyProtection="1"/>
    <xf numFmtId="165" fontId="33" fillId="3" borderId="10" xfId="1" applyNumberFormat="1" applyFont="1" applyFill="1" applyBorder="1" applyAlignment="1" applyProtection="1">
      <alignment wrapText="1"/>
    </xf>
    <xf numFmtId="49" fontId="32" fillId="10" borderId="10" xfId="1" applyNumberFormat="1" applyFont="1" applyFill="1" applyBorder="1" applyProtection="1"/>
    <xf numFmtId="165" fontId="32" fillId="10" borderId="10" xfId="1" applyNumberFormat="1" applyFont="1" applyFill="1" applyBorder="1" applyAlignment="1" applyProtection="1">
      <alignment wrapText="1"/>
    </xf>
    <xf numFmtId="165" fontId="32" fillId="10" borderId="10" xfId="1" applyNumberFormat="1" applyFont="1" applyFill="1" applyBorder="1" applyProtection="1"/>
    <xf numFmtId="165" fontId="33" fillId="3" borderId="0" xfId="1" applyNumberFormat="1" applyFont="1" applyFill="1" applyProtection="1"/>
    <xf numFmtId="49" fontId="32" fillId="11" borderId="10" xfId="1" applyNumberFormat="1" applyFont="1" applyFill="1" applyBorder="1" applyProtection="1"/>
    <xf numFmtId="165" fontId="32" fillId="11" borderId="10" xfId="1" applyNumberFormat="1" applyFont="1" applyFill="1" applyBorder="1" applyProtection="1"/>
    <xf numFmtId="49" fontId="32" fillId="4" borderId="10" xfId="1" applyNumberFormat="1" applyFont="1" applyFill="1" applyBorder="1" applyProtection="1"/>
    <xf numFmtId="165" fontId="32" fillId="10" borderId="0" xfId="1" applyNumberFormat="1" applyFont="1" applyFill="1" applyProtection="1"/>
    <xf numFmtId="165" fontId="32" fillId="3" borderId="10" xfId="1" applyNumberFormat="1" applyFont="1" applyFill="1" applyBorder="1" applyAlignment="1" applyProtection="1">
      <alignment wrapText="1"/>
    </xf>
    <xf numFmtId="49" fontId="33" fillId="3" borderId="0" xfId="1" applyNumberFormat="1" applyFont="1" applyFill="1" applyProtection="1"/>
    <xf numFmtId="49" fontId="32" fillId="10" borderId="0" xfId="1" applyNumberFormat="1" applyFont="1" applyFill="1" applyProtection="1"/>
    <xf numFmtId="165" fontId="33" fillId="0" borderId="10" xfId="1" applyNumberFormat="1" applyFont="1" applyBorder="1" applyProtection="1"/>
    <xf numFmtId="49" fontId="32" fillId="2" borderId="10" xfId="1" applyNumberFormat="1" applyFont="1" applyFill="1" applyBorder="1" applyProtection="1"/>
    <xf numFmtId="165" fontId="32" fillId="2" borderId="10" xfId="1" applyNumberFormat="1" applyFont="1" applyFill="1" applyBorder="1" applyProtection="1"/>
    <xf numFmtId="49" fontId="33" fillId="2" borderId="10" xfId="1" applyNumberFormat="1" applyFont="1" applyFill="1" applyBorder="1" applyProtection="1"/>
    <xf numFmtId="165" fontId="33" fillId="2" borderId="10" xfId="1" applyNumberFormat="1" applyFont="1" applyFill="1" applyBorder="1" applyProtection="1"/>
    <xf numFmtId="49" fontId="32" fillId="12" borderId="10" xfId="1" applyNumberFormat="1" applyFont="1" applyFill="1" applyBorder="1" applyProtection="1"/>
    <xf numFmtId="165" fontId="32" fillId="12" borderId="10" xfId="1" applyNumberFormat="1" applyFont="1" applyFill="1" applyBorder="1" applyProtection="1"/>
    <xf numFmtId="165" fontId="0" fillId="3" borderId="10" xfId="1" applyNumberFormat="1" applyFont="1" applyFill="1" applyBorder="1" applyProtection="1"/>
    <xf numFmtId="164" fontId="33" fillId="0" borderId="10" xfId="1" applyFont="1" applyBorder="1" applyProtection="1"/>
    <xf numFmtId="165" fontId="33" fillId="3" borderId="53" xfId="1" applyNumberFormat="1" applyFont="1" applyFill="1" applyBorder="1" applyAlignment="1" applyProtection="1">
      <alignment wrapText="1"/>
    </xf>
    <xf numFmtId="165" fontId="33" fillId="3" borderId="53" xfId="1" applyNumberFormat="1" applyFont="1" applyFill="1" applyBorder="1" applyProtection="1"/>
    <xf numFmtId="49" fontId="33" fillId="0" borderId="57" xfId="1" applyNumberFormat="1" applyFont="1" applyBorder="1" applyProtection="1"/>
    <xf numFmtId="165" fontId="33" fillId="0" borderId="57" xfId="1" applyNumberFormat="1" applyFont="1" applyBorder="1" applyProtection="1"/>
    <xf numFmtId="165" fontId="33" fillId="3" borderId="57" xfId="1" applyNumberFormat="1" applyFont="1" applyFill="1" applyBorder="1" applyProtection="1"/>
    <xf numFmtId="49" fontId="32" fillId="10" borderId="58" xfId="1" applyNumberFormat="1" applyFont="1" applyFill="1" applyBorder="1" applyProtection="1"/>
    <xf numFmtId="165" fontId="32" fillId="10" borderId="58" xfId="1" applyNumberFormat="1" applyFont="1" applyFill="1" applyBorder="1" applyProtection="1"/>
    <xf numFmtId="165" fontId="32" fillId="2" borderId="10" xfId="1" applyNumberFormat="1" applyFont="1" applyFill="1" applyBorder="1" applyAlignment="1" applyProtection="1">
      <alignment wrapText="1"/>
    </xf>
    <xf numFmtId="165" fontId="33" fillId="2" borderId="10" xfId="1" applyNumberFormat="1" applyFont="1" applyFill="1" applyBorder="1" applyAlignment="1" applyProtection="1">
      <alignment wrapText="1"/>
    </xf>
    <xf numFmtId="49" fontId="32" fillId="5" borderId="10" xfId="1" applyNumberFormat="1" applyFont="1" applyFill="1" applyBorder="1" applyProtection="1"/>
    <xf numFmtId="49" fontId="32" fillId="9" borderId="10" xfId="1" applyNumberFormat="1" applyFont="1" applyFill="1" applyBorder="1" applyProtection="1"/>
    <xf numFmtId="165" fontId="32" fillId="9" borderId="10" xfId="1" applyNumberFormat="1" applyFont="1" applyFill="1" applyBorder="1" applyProtection="1"/>
    <xf numFmtId="49" fontId="33" fillId="3" borderId="10" xfId="1" applyNumberFormat="1" applyFont="1" applyFill="1" applyBorder="1" applyAlignment="1" applyProtection="1">
      <alignment horizontal="left"/>
    </xf>
    <xf numFmtId="0" fontId="12" fillId="0" borderId="0" xfId="0" applyFont="1" applyAlignment="1"/>
    <xf numFmtId="0" fontId="15" fillId="0" borderId="0" xfId="0" applyFont="1">
      <alignment vertical="center"/>
    </xf>
    <xf numFmtId="0" fontId="16" fillId="3" borderId="0" xfId="0" applyFont="1" applyFill="1">
      <alignment vertical="center"/>
    </xf>
    <xf numFmtId="0" fontId="34" fillId="0" borderId="0" xfId="0" applyFont="1" applyAlignment="1"/>
    <xf numFmtId="0" fontId="17" fillId="0" borderId="61" xfId="0" applyFont="1" applyBorder="1">
      <alignment vertical="center"/>
    </xf>
    <xf numFmtId="0" fontId="17" fillId="3" borderId="50" xfId="0" applyFont="1" applyFill="1" applyBorder="1">
      <alignment vertical="center"/>
    </xf>
    <xf numFmtId="0" fontId="17" fillId="0" borderId="64" xfId="0" applyFont="1" applyBorder="1" applyAlignment="1">
      <alignment vertical="center" wrapText="1"/>
    </xf>
    <xf numFmtId="0" fontId="17" fillId="0" borderId="42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61" xfId="0" applyFont="1" applyBorder="1" applyAlignment="1">
      <alignment vertical="center" wrapText="1"/>
    </xf>
    <xf numFmtId="3" fontId="16" fillId="0" borderId="67" xfId="0" applyNumberFormat="1" applyFont="1" applyBorder="1">
      <alignment vertical="center"/>
    </xf>
    <xf numFmtId="3" fontId="16" fillId="3" borderId="67" xfId="0" applyNumberFormat="1" applyFont="1" applyFill="1" applyBorder="1">
      <alignment vertical="center"/>
    </xf>
    <xf numFmtId="3" fontId="16" fillId="0" borderId="50" xfId="0" applyNumberFormat="1" applyFont="1" applyBorder="1">
      <alignment vertical="center"/>
    </xf>
    <xf numFmtId="0" fontId="16" fillId="0" borderId="64" xfId="0" applyFont="1" applyBorder="1" applyAlignment="1">
      <alignment vertical="center" wrapText="1"/>
    </xf>
    <xf numFmtId="0" fontId="16" fillId="0" borderId="68" xfId="0" applyFont="1" applyBorder="1">
      <alignment vertical="center"/>
    </xf>
    <xf numFmtId="0" fontId="16" fillId="3" borderId="68" xfId="0" applyFont="1" applyFill="1" applyBorder="1">
      <alignment vertical="center"/>
    </xf>
    <xf numFmtId="0" fontId="17" fillId="0" borderId="69" xfId="0" applyFont="1" applyBorder="1" applyAlignment="1">
      <alignment vertical="center" wrapText="1"/>
    </xf>
    <xf numFmtId="3" fontId="17" fillId="0" borderId="70" xfId="0" applyNumberFormat="1" applyFont="1" applyBorder="1">
      <alignment vertical="center"/>
    </xf>
    <xf numFmtId="3" fontId="17" fillId="3" borderId="70" xfId="0" applyNumberFormat="1" applyFont="1" applyFill="1" applyBorder="1">
      <alignment vertical="center"/>
    </xf>
    <xf numFmtId="0" fontId="17" fillId="0" borderId="71" xfId="0" applyFont="1" applyBorder="1" applyAlignment="1">
      <alignment vertical="center" wrapText="1"/>
    </xf>
    <xf numFmtId="0" fontId="17" fillId="0" borderId="72" xfId="0" applyFont="1" applyBorder="1">
      <alignment vertical="center"/>
    </xf>
    <xf numFmtId="0" fontId="17" fillId="3" borderId="26" xfId="0" applyFont="1" applyFill="1" applyBorder="1">
      <alignment vertical="center"/>
    </xf>
    <xf numFmtId="0" fontId="17" fillId="0" borderId="68" xfId="0" applyFont="1" applyBorder="1">
      <alignment vertical="center"/>
    </xf>
    <xf numFmtId="0" fontId="16" fillId="0" borderId="73" xfId="0" applyFont="1" applyBorder="1" applyAlignment="1">
      <alignment vertical="center" wrapText="1"/>
    </xf>
    <xf numFmtId="165" fontId="1" fillId="0" borderId="74" xfId="1" applyNumberFormat="1" applyBorder="1">
      <protection locked="0"/>
    </xf>
    <xf numFmtId="165" fontId="1" fillId="0" borderId="75" xfId="1" applyNumberFormat="1" applyBorder="1">
      <protection locked="0"/>
    </xf>
    <xf numFmtId="165" fontId="1" fillId="0" borderId="42" xfId="1" applyNumberFormat="1" applyBorder="1">
      <protection locked="0"/>
    </xf>
    <xf numFmtId="0" fontId="0" fillId="0" borderId="39" xfId="0" applyBorder="1">
      <alignment vertical="center"/>
    </xf>
    <xf numFmtId="0" fontId="17" fillId="0" borderId="73" xfId="0" applyFont="1" applyBorder="1" applyAlignment="1">
      <alignment vertical="center" wrapText="1"/>
    </xf>
    <xf numFmtId="165" fontId="1" fillId="0" borderId="22" xfId="1" applyNumberFormat="1" applyBorder="1">
      <protection locked="0"/>
    </xf>
    <xf numFmtId="0" fontId="17" fillId="3" borderId="64" xfId="0" applyFont="1" applyFill="1" applyBorder="1" applyAlignment="1">
      <alignment vertical="center" wrapText="1"/>
    </xf>
    <xf numFmtId="0" fontId="16" fillId="0" borderId="77" xfId="0" applyFont="1" applyBorder="1" applyAlignment="1">
      <alignment vertical="center" wrapText="1"/>
    </xf>
    <xf numFmtId="3" fontId="16" fillId="0" borderId="78" xfId="0" applyNumberFormat="1" applyFont="1" applyBorder="1" applyAlignment="1">
      <alignment vertical="center" wrapText="1"/>
    </xf>
    <xf numFmtId="3" fontId="16" fillId="3" borderId="78" xfId="0" applyNumberFormat="1" applyFont="1" applyFill="1" applyBorder="1" applyAlignment="1">
      <alignment vertical="center" wrapText="1"/>
    </xf>
    <xf numFmtId="3" fontId="16" fillId="0" borderId="68" xfId="0" applyNumberFormat="1" applyFont="1" applyBorder="1" applyAlignment="1">
      <alignment vertical="center" wrapText="1"/>
    </xf>
    <xf numFmtId="0" fontId="16" fillId="0" borderId="68" xfId="0" applyFont="1" applyBorder="1" applyAlignment="1">
      <alignment vertical="center" wrapText="1"/>
    </xf>
    <xf numFmtId="0" fontId="16" fillId="3" borderId="68" xfId="0" applyFont="1" applyFill="1" applyBorder="1" applyAlignment="1">
      <alignment vertical="center" wrapText="1"/>
    </xf>
    <xf numFmtId="165" fontId="16" fillId="0" borderId="68" xfId="1" applyNumberFormat="1" applyFont="1" applyBorder="1" applyAlignment="1" applyProtection="1">
      <alignment vertical="center" wrapText="1"/>
    </xf>
    <xf numFmtId="0" fontId="16" fillId="3" borderId="70" xfId="0" applyFont="1" applyFill="1" applyBorder="1" applyAlignment="1">
      <alignment vertical="center" wrapText="1"/>
    </xf>
    <xf numFmtId="3" fontId="16" fillId="0" borderId="59" xfId="0" applyNumberFormat="1" applyFont="1" applyBorder="1" applyAlignment="1">
      <alignment vertical="center" wrapText="1"/>
    </xf>
    <xf numFmtId="3" fontId="17" fillId="0" borderId="68" xfId="0" applyNumberFormat="1" applyFont="1" applyBorder="1" applyAlignment="1">
      <alignment vertical="center" wrapText="1"/>
    </xf>
    <xf numFmtId="3" fontId="17" fillId="3" borderId="68" xfId="0" applyNumberFormat="1" applyFont="1" applyFill="1" applyBorder="1" applyAlignment="1">
      <alignment vertical="center" wrapText="1"/>
    </xf>
    <xf numFmtId="3" fontId="16" fillId="0" borderId="68" xfId="0" applyNumberFormat="1" applyFont="1" applyBorder="1">
      <alignment vertical="center"/>
    </xf>
    <xf numFmtId="3" fontId="16" fillId="3" borderId="68" xfId="0" applyNumberFormat="1" applyFont="1" applyFill="1" applyBorder="1" applyAlignment="1">
      <alignment vertical="center" wrapText="1"/>
    </xf>
    <xf numFmtId="0" fontId="16" fillId="0" borderId="78" xfId="0" applyFont="1" applyBorder="1">
      <alignment vertical="center"/>
    </xf>
    <xf numFmtId="0" fontId="16" fillId="3" borderId="78" xfId="0" applyFont="1" applyFill="1" applyBorder="1" applyAlignment="1">
      <alignment vertical="center" wrapText="1"/>
    </xf>
    <xf numFmtId="165" fontId="16" fillId="0" borderId="78" xfId="1" applyNumberFormat="1" applyFont="1" applyBorder="1" applyAlignment="1" applyProtection="1">
      <alignment vertical="center"/>
    </xf>
    <xf numFmtId="0" fontId="17" fillId="3" borderId="69" xfId="0" applyFont="1" applyFill="1" applyBorder="1" applyAlignment="1">
      <alignment vertical="center" wrapText="1"/>
    </xf>
    <xf numFmtId="0" fontId="17" fillId="8" borderId="50" xfId="0" applyFont="1" applyFill="1" applyBorder="1">
      <alignment vertical="center"/>
    </xf>
    <xf numFmtId="0" fontId="16" fillId="3" borderId="64" xfId="0" applyFont="1" applyFill="1" applyBorder="1" applyAlignment="1">
      <alignment vertical="center" wrapText="1"/>
    </xf>
    <xf numFmtId="3" fontId="16" fillId="3" borderId="68" xfId="0" applyNumberFormat="1" applyFont="1" applyFill="1" applyBorder="1">
      <alignment vertical="center"/>
    </xf>
    <xf numFmtId="165" fontId="16" fillId="0" borderId="68" xfId="1" applyNumberFormat="1" applyFont="1" applyBorder="1" applyAlignment="1" applyProtection="1">
      <alignment vertical="center"/>
    </xf>
    <xf numFmtId="0" fontId="16" fillId="3" borderId="78" xfId="0" applyFont="1" applyFill="1" applyBorder="1">
      <alignment vertical="center"/>
    </xf>
    <xf numFmtId="0" fontId="17" fillId="3" borderId="70" xfId="0" applyFont="1" applyFill="1" applyBorder="1">
      <alignment vertical="center"/>
    </xf>
    <xf numFmtId="0" fontId="16" fillId="3" borderId="70" xfId="0" applyFont="1" applyFill="1" applyBorder="1">
      <alignment vertical="center"/>
    </xf>
    <xf numFmtId="165" fontId="16" fillId="3" borderId="70" xfId="1" applyNumberFormat="1" applyFont="1" applyFill="1" applyBorder="1" applyAlignment="1" applyProtection="1">
      <alignment vertical="center"/>
    </xf>
    <xf numFmtId="0" fontId="16" fillId="0" borderId="79" xfId="0" applyFont="1" applyBorder="1" applyAlignment="1">
      <alignment vertical="center" wrapText="1"/>
    </xf>
    <xf numFmtId="0" fontId="17" fillId="3" borderId="71" xfId="0" applyFont="1" applyFill="1" applyBorder="1" applyAlignment="1">
      <alignment vertical="center" wrapText="1"/>
    </xf>
    <xf numFmtId="0" fontId="16" fillId="0" borderId="70" xfId="0" applyFont="1" applyBorder="1">
      <alignment vertical="center"/>
    </xf>
    <xf numFmtId="165" fontId="16" fillId="0" borderId="70" xfId="1" applyNumberFormat="1" applyFont="1" applyBorder="1" applyAlignment="1" applyProtection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66" xfId="0" applyFont="1" applyBorder="1">
      <alignment vertical="center"/>
    </xf>
    <xf numFmtId="0" fontId="17" fillId="8" borderId="66" xfId="0" applyFont="1" applyFill="1" applyBorder="1">
      <alignment vertical="center"/>
    </xf>
    <xf numFmtId="0" fontId="16" fillId="0" borderId="82" xfId="0" applyFont="1" applyBorder="1" applyAlignment="1">
      <alignment vertical="center" wrapText="1"/>
    </xf>
    <xf numFmtId="165" fontId="1" fillId="0" borderId="50" xfId="1" applyNumberFormat="1" applyBorder="1">
      <protection locked="0"/>
    </xf>
    <xf numFmtId="165" fontId="1" fillId="0" borderId="83" xfId="1" applyNumberFormat="1" applyBorder="1">
      <protection locked="0"/>
    </xf>
    <xf numFmtId="165" fontId="1" fillId="0" borderId="84" xfId="1" applyNumberFormat="1" applyBorder="1">
      <protection locked="0"/>
    </xf>
    <xf numFmtId="165" fontId="1" fillId="0" borderId="85" xfId="1" applyNumberFormat="1" applyBorder="1">
      <protection locked="0"/>
    </xf>
    <xf numFmtId="0" fontId="17" fillId="0" borderId="79" xfId="0" applyFont="1" applyBorder="1" applyAlignment="1">
      <alignment vertical="center" wrapText="1"/>
    </xf>
    <xf numFmtId="165" fontId="1" fillId="0" borderId="37" xfId="1" applyNumberFormat="1" applyBorder="1">
      <protection locked="0"/>
    </xf>
    <xf numFmtId="165" fontId="1" fillId="0" borderId="46" xfId="1" applyNumberFormat="1" applyBorder="1">
      <protection locked="0"/>
    </xf>
    <xf numFmtId="165" fontId="1" fillId="0" borderId="86" xfId="1" applyNumberFormat="1" applyBorder="1">
      <protection locked="0"/>
    </xf>
    <xf numFmtId="165" fontId="1" fillId="0" borderId="87" xfId="1" applyNumberFormat="1" applyBorder="1">
      <protection locked="0"/>
    </xf>
    <xf numFmtId="0" fontId="17" fillId="0" borderId="70" xfId="0" applyFont="1" applyBorder="1">
      <alignment vertical="center"/>
    </xf>
    <xf numFmtId="165" fontId="17" fillId="3" borderId="88" xfId="1" applyNumberFormat="1" applyFont="1" applyFill="1" applyBorder="1" applyAlignment="1" applyProtection="1">
      <alignment vertical="center"/>
    </xf>
    <xf numFmtId="165" fontId="17" fillId="0" borderId="70" xfId="1" applyNumberFormat="1" applyFont="1" applyBorder="1" applyAlignment="1" applyProtection="1">
      <alignment vertical="center"/>
    </xf>
    <xf numFmtId="165" fontId="17" fillId="0" borderId="88" xfId="1" applyNumberFormat="1" applyFont="1" applyBorder="1" applyAlignment="1" applyProtection="1">
      <alignment vertical="center"/>
    </xf>
    <xf numFmtId="165" fontId="16" fillId="3" borderId="68" xfId="1" applyNumberFormat="1" applyFont="1" applyFill="1" applyBorder="1" applyAlignment="1" applyProtection="1">
      <alignment vertical="center"/>
    </xf>
    <xf numFmtId="165" fontId="17" fillId="3" borderId="70" xfId="1" applyNumberFormat="1" applyFont="1" applyFill="1" applyBorder="1" applyAlignment="1" applyProtection="1">
      <alignment vertical="center"/>
    </xf>
    <xf numFmtId="165" fontId="17" fillId="3" borderId="68" xfId="1" applyNumberFormat="1" applyFont="1" applyFill="1" applyBorder="1" applyAlignment="1" applyProtection="1">
      <alignment vertical="center"/>
    </xf>
    <xf numFmtId="165" fontId="17" fillId="0" borderId="68" xfId="1" applyNumberFormat="1" applyFont="1" applyBorder="1" applyAlignment="1" applyProtection="1">
      <alignment vertical="center"/>
    </xf>
    <xf numFmtId="165" fontId="36" fillId="3" borderId="0" xfId="1" applyNumberFormat="1" applyFont="1" applyFill="1" applyProtection="1"/>
    <xf numFmtId="165" fontId="37" fillId="2" borderId="0" xfId="1" applyNumberFormat="1" applyFont="1" applyFill="1" applyProtection="1"/>
    <xf numFmtId="165" fontId="38" fillId="2" borderId="0" xfId="1" applyNumberFormat="1" applyFont="1" applyFill="1" applyProtection="1"/>
    <xf numFmtId="165" fontId="38" fillId="3" borderId="0" xfId="1" applyNumberFormat="1" applyFont="1" applyFill="1" applyProtection="1"/>
    <xf numFmtId="1" fontId="37" fillId="3" borderId="0" xfId="1" applyNumberFormat="1" applyFont="1" applyFill="1" applyAlignment="1" applyProtection="1">
      <alignment horizontal="left"/>
    </xf>
    <xf numFmtId="165" fontId="37" fillId="3" borderId="0" xfId="1" applyNumberFormat="1" applyFont="1" applyFill="1" applyProtection="1"/>
    <xf numFmtId="165" fontId="37" fillId="11" borderId="0" xfId="1" applyNumberFormat="1" applyFont="1" applyFill="1" applyProtection="1"/>
    <xf numFmtId="165" fontId="37" fillId="4" borderId="0" xfId="1" applyNumberFormat="1" applyFont="1" applyFill="1" applyProtection="1"/>
    <xf numFmtId="1" fontId="5" fillId="3" borderId="10" xfId="1" applyNumberFormat="1" applyFont="1" applyFill="1" applyBorder="1" applyAlignment="1" applyProtection="1">
      <alignment horizontal="left" vertical="top"/>
    </xf>
    <xf numFmtId="165" fontId="5" fillId="3" borderId="10" xfId="1" applyNumberFormat="1" applyFont="1" applyFill="1" applyBorder="1" applyAlignment="1" applyProtection="1">
      <alignment vertical="top" wrapText="1"/>
    </xf>
    <xf numFmtId="1" fontId="5" fillId="3" borderId="57" xfId="1" applyNumberFormat="1" applyFont="1" applyFill="1" applyBorder="1" applyAlignment="1" applyProtection="1">
      <alignment horizontal="left" vertical="top"/>
    </xf>
    <xf numFmtId="165" fontId="5" fillId="3" borderId="57" xfId="1" applyNumberFormat="1" applyFont="1" applyFill="1" applyBorder="1" applyAlignment="1" applyProtection="1">
      <alignment vertical="top" wrapText="1"/>
    </xf>
    <xf numFmtId="165" fontId="7" fillId="3" borderId="57" xfId="1" applyNumberFormat="1" applyFont="1" applyFill="1" applyBorder="1" applyAlignment="1" applyProtection="1">
      <alignment vertical="top"/>
    </xf>
    <xf numFmtId="165" fontId="5" fillId="3" borderId="57" xfId="1" applyNumberFormat="1" applyFont="1" applyFill="1" applyBorder="1" applyAlignment="1" applyProtection="1">
      <alignment wrapText="1"/>
    </xf>
    <xf numFmtId="1" fontId="7" fillId="3" borderId="10" xfId="1" applyNumberFormat="1" applyFont="1" applyFill="1" applyBorder="1" applyAlignment="1" applyProtection="1">
      <alignment horizontal="left" vertical="top"/>
    </xf>
    <xf numFmtId="165" fontId="7" fillId="3" borderId="10" xfId="1" applyNumberFormat="1" applyFont="1" applyFill="1" applyBorder="1" applyAlignment="1" applyProtection="1">
      <alignment vertical="top" wrapText="1"/>
    </xf>
    <xf numFmtId="165" fontId="7" fillId="3" borderId="10" xfId="1" applyNumberFormat="1" applyFont="1" applyFill="1" applyBorder="1" applyAlignment="1" applyProtection="1">
      <alignment vertical="top"/>
    </xf>
    <xf numFmtId="165" fontId="5" fillId="3" borderId="10" xfId="1" applyNumberFormat="1" applyFont="1" applyFill="1" applyBorder="1" applyAlignment="1" applyProtection="1">
      <alignment vertical="top"/>
    </xf>
    <xf numFmtId="0" fontId="24" fillId="3" borderId="58" xfId="0" applyFont="1" applyFill="1" applyBorder="1" applyAlignment="1">
      <alignment horizontal="left"/>
    </xf>
    <xf numFmtId="0" fontId="24" fillId="3" borderId="58" xfId="0" applyFont="1" applyFill="1" applyBorder="1" applyAlignment="1">
      <alignment wrapText="1"/>
    </xf>
    <xf numFmtId="165" fontId="5" fillId="3" borderId="58" xfId="1" applyNumberFormat="1" applyFont="1" applyFill="1" applyBorder="1" applyAlignment="1" applyProtection="1">
      <alignment vertical="top"/>
    </xf>
    <xf numFmtId="0" fontId="24" fillId="3" borderId="10" xfId="0" applyFont="1" applyFill="1" applyBorder="1" applyAlignment="1">
      <alignment horizontal="left"/>
    </xf>
    <xf numFmtId="0" fontId="24" fillId="3" borderId="10" xfId="0" applyFont="1" applyFill="1" applyBorder="1" applyAlignment="1"/>
    <xf numFmtId="0" fontId="24" fillId="3" borderId="10" xfId="0" applyFont="1" applyFill="1" applyBorder="1" applyAlignment="1">
      <alignment wrapText="1"/>
    </xf>
    <xf numFmtId="0" fontId="24" fillId="2" borderId="10" xfId="0" applyFont="1" applyFill="1" applyBorder="1" applyAlignment="1">
      <alignment horizontal="left"/>
    </xf>
    <xf numFmtId="0" fontId="24" fillId="2" borderId="10" xfId="0" applyFont="1" applyFill="1" applyBorder="1" applyAlignment="1"/>
    <xf numFmtId="1" fontId="5" fillId="3" borderId="10" xfId="1" applyNumberFormat="1" applyFont="1" applyFill="1" applyBorder="1" applyAlignment="1" applyProtection="1">
      <alignment horizontal="left" vertical="top" wrapText="1"/>
    </xf>
    <xf numFmtId="1" fontId="5" fillId="12" borderId="10" xfId="1" applyNumberFormat="1" applyFont="1" applyFill="1" applyBorder="1" applyAlignment="1" applyProtection="1">
      <alignment horizontal="left" vertical="top"/>
    </xf>
    <xf numFmtId="165" fontId="7" fillId="12" borderId="10" xfId="1" applyNumberFormat="1" applyFont="1" applyFill="1" applyBorder="1" applyAlignment="1" applyProtection="1">
      <alignment vertical="top" wrapText="1"/>
    </xf>
    <xf numFmtId="165" fontId="7" fillId="2" borderId="10" xfId="1" applyNumberFormat="1" applyFont="1" applyFill="1" applyBorder="1" applyAlignment="1" applyProtection="1">
      <alignment vertical="top" wrapText="1"/>
    </xf>
    <xf numFmtId="165" fontId="5" fillId="2" borderId="10" xfId="1" applyNumberFormat="1" applyFont="1" applyFill="1" applyBorder="1" applyAlignment="1" applyProtection="1">
      <alignment vertical="top" wrapText="1"/>
    </xf>
    <xf numFmtId="165" fontId="5" fillId="3" borderId="0" xfId="1" applyNumberFormat="1" applyFont="1" applyFill="1" applyProtection="1"/>
    <xf numFmtId="165" fontId="7" fillId="4" borderId="10" xfId="1" applyNumberFormat="1" applyFont="1" applyFill="1" applyBorder="1" applyAlignment="1" applyProtection="1">
      <alignment vertical="top" wrapText="1"/>
    </xf>
    <xf numFmtId="165" fontId="40" fillId="3" borderId="0" xfId="1" applyNumberFormat="1" applyFont="1" applyFill="1" applyAlignment="1" applyProtection="1">
      <alignment vertical="top" wrapText="1"/>
    </xf>
    <xf numFmtId="165" fontId="5" fillId="4" borderId="10" xfId="1" applyNumberFormat="1" applyFont="1" applyFill="1" applyBorder="1" applyProtection="1"/>
    <xf numFmtId="165" fontId="7" fillId="4" borderId="10" xfId="1" applyNumberFormat="1" applyFont="1" applyFill="1" applyBorder="1" applyProtection="1"/>
    <xf numFmtId="0" fontId="5" fillId="3" borderId="10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vertical="top" wrapText="1"/>
    </xf>
    <xf numFmtId="165" fontId="5" fillId="8" borderId="10" xfId="1" applyNumberFormat="1" applyFont="1" applyFill="1" applyBorder="1" applyAlignment="1" applyProtection="1">
      <alignment vertical="top" wrapText="1"/>
    </xf>
    <xf numFmtId="1" fontId="5" fillId="2" borderId="10" xfId="1" applyNumberFormat="1" applyFont="1" applyFill="1" applyBorder="1" applyAlignment="1" applyProtection="1">
      <alignment horizontal="left" vertical="top" wrapText="1"/>
    </xf>
    <xf numFmtId="165" fontId="5" fillId="2" borderId="10" xfId="1" applyNumberFormat="1" applyFont="1" applyFill="1" applyBorder="1" applyAlignment="1" applyProtection="1">
      <alignment vertical="top"/>
    </xf>
    <xf numFmtId="1" fontId="5" fillId="2" borderId="10" xfId="1" applyNumberFormat="1" applyFont="1" applyFill="1" applyBorder="1" applyAlignment="1" applyProtection="1">
      <alignment horizontal="left" vertical="top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vertical="top" wrapText="1"/>
    </xf>
    <xf numFmtId="165" fontId="5" fillId="12" borderId="10" xfId="1" applyNumberFormat="1" applyFont="1" applyFill="1" applyBorder="1" applyAlignment="1" applyProtection="1">
      <alignment vertical="top"/>
    </xf>
    <xf numFmtId="165" fontId="5" fillId="3" borderId="10" xfId="1" applyNumberFormat="1" applyFont="1" applyFill="1" applyBorder="1" applyProtection="1"/>
    <xf numFmtId="0" fontId="24" fillId="3" borderId="10" xfId="1" applyNumberFormat="1" applyFont="1" applyFill="1" applyBorder="1" applyAlignment="1" applyProtection="1">
      <alignment horizontal="left" vertical="top"/>
    </xf>
    <xf numFmtId="165" fontId="24" fillId="3" borderId="10" xfId="1" applyNumberFormat="1" applyFont="1" applyFill="1" applyBorder="1" applyAlignment="1" applyProtection="1">
      <alignment vertical="top" wrapText="1"/>
    </xf>
    <xf numFmtId="165" fontId="24" fillId="2" borderId="10" xfId="1" applyNumberFormat="1" applyFont="1" applyFill="1" applyBorder="1" applyAlignment="1" applyProtection="1">
      <alignment vertical="top"/>
    </xf>
    <xf numFmtId="165" fontId="41" fillId="4" borderId="10" xfId="1" applyNumberFormat="1" applyFont="1" applyFill="1" applyBorder="1" applyProtection="1"/>
    <xf numFmtId="165" fontId="40" fillId="2" borderId="0" xfId="1" applyNumberFormat="1" applyFont="1" applyFill="1" applyProtection="1"/>
    <xf numFmtId="1" fontId="13" fillId="3" borderId="10" xfId="1" applyNumberFormat="1" applyFont="1" applyFill="1" applyBorder="1" applyAlignment="1" applyProtection="1">
      <alignment horizontal="left" vertical="top" wrapText="1"/>
    </xf>
    <xf numFmtId="0" fontId="13" fillId="3" borderId="10" xfId="0" applyFont="1" applyFill="1" applyBorder="1" applyAlignment="1">
      <alignment vertical="top" wrapText="1"/>
    </xf>
    <xf numFmtId="1" fontId="24" fillId="2" borderId="10" xfId="1" applyNumberFormat="1" applyFont="1" applyFill="1" applyBorder="1" applyAlignment="1" applyProtection="1">
      <alignment horizontal="left" vertical="top"/>
    </xf>
    <xf numFmtId="165" fontId="24" fillId="2" borderId="10" xfId="1" applyNumberFormat="1" applyFont="1" applyFill="1" applyBorder="1" applyAlignment="1" applyProtection="1">
      <alignment vertical="top" wrapText="1"/>
    </xf>
    <xf numFmtId="165" fontId="24" fillId="3" borderId="10" xfId="1" applyNumberFormat="1" applyFont="1" applyFill="1" applyBorder="1" applyAlignment="1" applyProtection="1">
      <alignment vertical="top"/>
    </xf>
    <xf numFmtId="0" fontId="24" fillId="2" borderId="10" xfId="0" applyFont="1" applyFill="1" applyBorder="1" applyAlignment="1">
      <alignment horizontal="left" vertical="top" wrapText="1"/>
    </xf>
    <xf numFmtId="0" fontId="24" fillId="2" borderId="10" xfId="0" applyFont="1" applyFill="1" applyBorder="1" applyAlignment="1">
      <alignment vertical="top" wrapText="1"/>
    </xf>
    <xf numFmtId="0" fontId="24" fillId="5" borderId="10" xfId="0" applyFont="1" applyFill="1" applyBorder="1" applyAlignment="1">
      <alignment horizontal="left" vertical="top" wrapText="1"/>
    </xf>
    <xf numFmtId="0" fontId="24" fillId="5" borderId="10" xfId="0" applyFont="1" applyFill="1" applyBorder="1" applyAlignment="1">
      <alignment vertical="top" wrapText="1"/>
    </xf>
    <xf numFmtId="165" fontId="24" fillId="5" borderId="10" xfId="1" applyNumberFormat="1" applyFont="1" applyFill="1" applyBorder="1" applyAlignment="1" applyProtection="1">
      <alignment vertical="top"/>
    </xf>
    <xf numFmtId="1" fontId="24" fillId="3" borderId="10" xfId="1" applyNumberFormat="1" applyFont="1" applyFill="1" applyBorder="1" applyAlignment="1" applyProtection="1">
      <alignment horizontal="left" vertical="top"/>
    </xf>
    <xf numFmtId="1" fontId="24" fillId="4" borderId="10" xfId="1" applyNumberFormat="1" applyFont="1" applyFill="1" applyBorder="1" applyAlignment="1" applyProtection="1">
      <alignment horizontal="left" vertical="top"/>
    </xf>
    <xf numFmtId="165" fontId="41" fillId="4" borderId="10" xfId="1" applyNumberFormat="1" applyFont="1" applyFill="1" applyBorder="1" applyAlignment="1" applyProtection="1">
      <alignment vertical="top" wrapText="1"/>
    </xf>
    <xf numFmtId="165" fontId="24" fillId="4" borderId="10" xfId="1" applyNumberFormat="1" applyFont="1" applyFill="1" applyBorder="1" applyAlignment="1" applyProtection="1">
      <alignment vertical="top"/>
    </xf>
    <xf numFmtId="1" fontId="37" fillId="2" borderId="0" xfId="1" applyNumberFormat="1" applyFont="1" applyFill="1" applyAlignment="1" applyProtection="1">
      <alignment horizontal="left"/>
    </xf>
    <xf numFmtId="165" fontId="37" fillId="2" borderId="0" xfId="1" applyNumberFormat="1" applyFont="1" applyFill="1" applyAlignment="1" applyProtection="1">
      <alignment wrapText="1"/>
    </xf>
    <xf numFmtId="0" fontId="37" fillId="2" borderId="0" xfId="0" applyFont="1" applyFill="1" applyAlignment="1"/>
    <xf numFmtId="3" fontId="37" fillId="2" borderId="0" xfId="0" applyNumberFormat="1" applyFont="1" applyFill="1" applyAlignment="1"/>
    <xf numFmtId="165" fontId="37" fillId="2" borderId="85" xfId="1" applyNumberFormat="1" applyFont="1" applyFill="1" applyBorder="1" applyProtection="1"/>
    <xf numFmtId="3" fontId="17" fillId="0" borderId="68" xfId="0" applyNumberFormat="1" applyFont="1" applyBorder="1">
      <alignment vertical="center"/>
    </xf>
    <xf numFmtId="3" fontId="17" fillId="3" borderId="68" xfId="0" applyNumberFormat="1" applyFont="1" applyFill="1" applyBorder="1">
      <alignment vertical="center"/>
    </xf>
    <xf numFmtId="165" fontId="16" fillId="3" borderId="51" xfId="1" applyNumberFormat="1" applyFont="1" applyFill="1" applyBorder="1" applyAlignment="1" applyProtection="1">
      <alignment vertical="top" wrapText="1"/>
    </xf>
    <xf numFmtId="0" fontId="17" fillId="0" borderId="89" xfId="0" applyFont="1" applyBorder="1">
      <alignment vertical="center"/>
    </xf>
    <xf numFmtId="3" fontId="16" fillId="0" borderId="90" xfId="0" applyNumberFormat="1" applyFont="1" applyBorder="1" applyAlignment="1"/>
    <xf numFmtId="165" fontId="16" fillId="3" borderId="68" xfId="1" applyNumberFormat="1" applyFont="1" applyFill="1" applyBorder="1" applyProtection="1"/>
    <xf numFmtId="165" fontId="16" fillId="0" borderId="68" xfId="1" applyNumberFormat="1" applyFont="1" applyBorder="1" applyProtection="1"/>
    <xf numFmtId="165" fontId="16" fillId="0" borderId="68" xfId="1" applyNumberFormat="1" applyFont="1" applyBorder="1" applyAlignment="1" applyProtection="1">
      <alignment horizontal="right"/>
    </xf>
    <xf numFmtId="3" fontId="17" fillId="0" borderId="23" xfId="0" applyNumberFormat="1" applyFont="1" applyBorder="1">
      <alignment vertical="center"/>
    </xf>
    <xf numFmtId="0" fontId="17" fillId="0" borderId="72" xfId="0" applyFont="1" applyBorder="1" applyAlignment="1">
      <alignment vertical="center" wrapText="1"/>
    </xf>
    <xf numFmtId="0" fontId="17" fillId="0" borderId="77" xfId="0" applyFont="1" applyBorder="1" applyAlignment="1">
      <alignment vertical="center" wrapText="1"/>
    </xf>
    <xf numFmtId="0" fontId="16" fillId="3" borderId="59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3" fontId="16" fillId="0" borderId="59" xfId="0" applyNumberFormat="1" applyFont="1" applyBorder="1">
      <alignment vertical="center"/>
    </xf>
    <xf numFmtId="0" fontId="16" fillId="0" borderId="59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4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165" fontId="16" fillId="3" borderId="78" xfId="1" applyNumberFormat="1" applyFont="1" applyFill="1" applyBorder="1" applyAlignment="1" applyProtection="1">
      <alignment vertical="center"/>
    </xf>
    <xf numFmtId="165" fontId="42" fillId="0" borderId="0" xfId="1" applyNumberFormat="1" applyFont="1" applyProtection="1"/>
    <xf numFmtId="165" fontId="9" fillId="0" borderId="0" xfId="1" applyNumberFormat="1" applyFont="1" applyProtection="1"/>
    <xf numFmtId="165" fontId="9" fillId="0" borderId="0" xfId="1" applyNumberFormat="1" applyFont="1" applyAlignment="1" applyProtection="1">
      <alignment horizontal="center"/>
    </xf>
    <xf numFmtId="49" fontId="13" fillId="0" borderId="0" xfId="1" applyNumberFormat="1" applyFont="1" applyAlignment="1" applyProtection="1">
      <alignment horizontal="left"/>
    </xf>
    <xf numFmtId="165" fontId="13" fillId="0" borderId="0" xfId="1" applyNumberFormat="1" applyFont="1" applyProtection="1"/>
    <xf numFmtId="165" fontId="13" fillId="13" borderId="0" xfId="1" applyNumberFormat="1" applyFont="1" applyFill="1" applyProtection="1"/>
    <xf numFmtId="165" fontId="13" fillId="4" borderId="0" xfId="1" applyNumberFormat="1" applyFont="1" applyFill="1" applyProtection="1"/>
    <xf numFmtId="165" fontId="13" fillId="2" borderId="0" xfId="1" applyNumberFormat="1" applyFont="1" applyFill="1" applyProtection="1"/>
    <xf numFmtId="49" fontId="4" fillId="0" borderId="10" xfId="1" applyNumberFormat="1" applyFont="1" applyBorder="1" applyAlignment="1" applyProtection="1">
      <alignment horizontal="left" vertical="top"/>
    </xf>
    <xf numFmtId="165" fontId="4" fillId="0" borderId="10" xfId="1" applyNumberFormat="1" applyFont="1" applyBorder="1" applyAlignment="1" applyProtection="1">
      <alignment vertical="top" wrapText="1"/>
    </xf>
    <xf numFmtId="165" fontId="3" fillId="0" borderId="10" xfId="1" applyNumberFormat="1" applyFont="1" applyBorder="1" applyAlignment="1" applyProtection="1">
      <alignment horizontal="left" vertical="top" wrapText="1"/>
    </xf>
    <xf numFmtId="165" fontId="3" fillId="13" borderId="10" xfId="1" applyNumberFormat="1" applyFont="1" applyFill="1" applyBorder="1" applyAlignment="1" applyProtection="1">
      <alignment vertical="top" wrapText="1"/>
    </xf>
    <xf numFmtId="165" fontId="3" fillId="0" borderId="10" xfId="1" applyNumberFormat="1" applyFont="1" applyBorder="1" applyAlignment="1" applyProtection="1">
      <alignment horizontal="center" vertical="top"/>
    </xf>
    <xf numFmtId="165" fontId="3" fillId="0" borderId="10" xfId="1" applyNumberFormat="1" applyFont="1" applyBorder="1" applyAlignment="1" applyProtection="1">
      <alignment vertical="top"/>
    </xf>
    <xf numFmtId="165" fontId="3" fillId="0" borderId="10" xfId="1" applyNumberFormat="1" applyFont="1" applyBorder="1" applyAlignment="1" applyProtection="1">
      <alignment vertical="top" wrapText="1"/>
    </xf>
    <xf numFmtId="0" fontId="4" fillId="0" borderId="10" xfId="1" applyNumberFormat="1" applyFont="1" applyBorder="1" applyAlignment="1" applyProtection="1">
      <alignment horizontal="left" vertical="top"/>
    </xf>
    <xf numFmtId="165" fontId="4" fillId="0" borderId="10" xfId="1" applyNumberFormat="1" applyFont="1" applyBorder="1" applyAlignment="1" applyProtection="1">
      <alignment vertical="top"/>
    </xf>
    <xf numFmtId="165" fontId="4" fillId="13" borderId="10" xfId="1" applyNumberFormat="1" applyFont="1" applyFill="1" applyBorder="1" applyAlignment="1" applyProtection="1">
      <alignment vertical="top" wrapText="1"/>
    </xf>
    <xf numFmtId="49" fontId="4" fillId="3" borderId="10" xfId="1" applyNumberFormat="1" applyFont="1" applyFill="1" applyBorder="1" applyAlignment="1" applyProtection="1">
      <alignment horizontal="left" vertical="top" wrapText="1"/>
    </xf>
    <xf numFmtId="165" fontId="4" fillId="3" borderId="10" xfId="1" applyNumberFormat="1" applyFont="1" applyFill="1" applyBorder="1" applyAlignment="1" applyProtection="1">
      <alignment vertical="top" wrapText="1"/>
    </xf>
    <xf numFmtId="49" fontId="4" fillId="3" borderId="10" xfId="1" applyNumberFormat="1" applyFont="1" applyFill="1" applyBorder="1" applyAlignment="1" applyProtection="1">
      <alignment horizontal="left" vertical="top"/>
    </xf>
    <xf numFmtId="49" fontId="4" fillId="2" borderId="10" xfId="1" applyNumberFormat="1" applyFont="1" applyFill="1" applyBorder="1" applyAlignment="1" applyProtection="1">
      <alignment horizontal="left" vertical="top" wrapText="1"/>
    </xf>
    <xf numFmtId="165" fontId="4" fillId="2" borderId="10" xfId="1" applyNumberFormat="1" applyFont="1" applyFill="1" applyBorder="1" applyAlignment="1" applyProtection="1">
      <alignment vertical="top" wrapText="1"/>
    </xf>
    <xf numFmtId="165" fontId="3" fillId="5" borderId="10" xfId="1" applyNumberFormat="1" applyFont="1" applyFill="1" applyBorder="1" applyAlignment="1" applyProtection="1">
      <alignment vertical="top" wrapText="1"/>
    </xf>
    <xf numFmtId="165" fontId="4" fillId="3" borderId="10" xfId="1" applyNumberFormat="1" applyFont="1" applyFill="1" applyBorder="1" applyAlignment="1" applyProtection="1">
      <alignment vertical="top"/>
    </xf>
    <xf numFmtId="165" fontId="4" fillId="2" borderId="10" xfId="1" applyNumberFormat="1" applyFont="1" applyFill="1" applyBorder="1" applyAlignment="1" applyProtection="1">
      <alignment vertical="top"/>
    </xf>
    <xf numFmtId="49" fontId="4" fillId="2" borderId="10" xfId="1" applyNumberFormat="1" applyFont="1" applyFill="1" applyBorder="1" applyAlignment="1" applyProtection="1">
      <alignment horizontal="left" vertical="top"/>
    </xf>
    <xf numFmtId="0" fontId="4" fillId="2" borderId="10" xfId="1" applyNumberFormat="1" applyFont="1" applyFill="1" applyBorder="1" applyAlignment="1" applyProtection="1">
      <alignment horizontal="left" vertical="top" wrapText="1"/>
    </xf>
    <xf numFmtId="165" fontId="42" fillId="2" borderId="0" xfId="1" applyNumberFormat="1" applyFont="1" applyFill="1" applyProtection="1"/>
    <xf numFmtId="165" fontId="3" fillId="4" borderId="10" xfId="1" applyNumberFormat="1" applyFont="1" applyFill="1" applyBorder="1" applyAlignment="1" applyProtection="1">
      <alignment vertical="top" wrapText="1"/>
    </xf>
    <xf numFmtId="165" fontId="3" fillId="2" borderId="0" xfId="1" applyNumberFormat="1" applyFont="1" applyFill="1" applyAlignment="1" applyProtection="1">
      <alignment vertical="top" wrapText="1"/>
    </xf>
    <xf numFmtId="165" fontId="9" fillId="2" borderId="0" xfId="1" applyNumberFormat="1" applyFont="1" applyFill="1" applyProtection="1"/>
    <xf numFmtId="165" fontId="3" fillId="4" borderId="10" xfId="1" applyNumberFormat="1" applyFont="1" applyFill="1" applyBorder="1" applyProtection="1"/>
    <xf numFmtId="165" fontId="3" fillId="2" borderId="0" xfId="1" applyNumberFormat="1" applyFont="1" applyFill="1" applyProtection="1"/>
    <xf numFmtId="49" fontId="4" fillId="2" borderId="10" xfId="1" applyNumberFormat="1" applyFont="1" applyFill="1" applyBorder="1" applyAlignment="1" applyProtection="1">
      <alignment horizontal="center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vertical="top" wrapText="1"/>
    </xf>
    <xf numFmtId="165" fontId="4" fillId="5" borderId="10" xfId="1" applyNumberFormat="1" applyFont="1" applyFill="1" applyBorder="1" applyAlignment="1" applyProtection="1">
      <alignment vertical="top" wrapText="1"/>
    </xf>
    <xf numFmtId="49" fontId="3" fillId="0" borderId="10" xfId="1" applyNumberFormat="1" applyFont="1" applyBorder="1" applyAlignment="1" applyProtection="1">
      <alignment horizontal="left" vertical="top"/>
    </xf>
    <xf numFmtId="165" fontId="26" fillId="2" borderId="10" xfId="1" applyNumberFormat="1" applyFont="1" applyFill="1" applyBorder="1" applyAlignment="1" applyProtection="1">
      <alignment vertical="top" wrapText="1"/>
    </xf>
    <xf numFmtId="165" fontId="26" fillId="0" borderId="10" xfId="1" applyNumberFormat="1" applyFont="1" applyBorder="1" applyAlignment="1" applyProtection="1">
      <alignment vertical="top"/>
    </xf>
    <xf numFmtId="49" fontId="4" fillId="4" borderId="10" xfId="1" applyNumberFormat="1" applyFont="1" applyFill="1" applyBorder="1" applyAlignment="1" applyProtection="1">
      <alignment horizontal="left" vertical="top"/>
    </xf>
    <xf numFmtId="165" fontId="4" fillId="4" borderId="10" xfId="1" applyNumberFormat="1" applyFont="1" applyFill="1" applyBorder="1" applyAlignment="1" applyProtection="1">
      <alignment vertical="top" wrapText="1"/>
    </xf>
    <xf numFmtId="165" fontId="3" fillId="4" borderId="10" xfId="1" applyNumberFormat="1" applyFont="1" applyFill="1" applyBorder="1" applyAlignment="1" applyProtection="1">
      <alignment vertical="top"/>
    </xf>
    <xf numFmtId="165" fontId="9" fillId="13" borderId="0" xfId="1" applyNumberFormat="1" applyFont="1" applyFill="1" applyProtection="1"/>
    <xf numFmtId="165" fontId="13" fillId="0" borderId="0" xfId="1" applyNumberFormat="1" applyFont="1" applyAlignment="1" applyProtection="1">
      <alignment horizontal="left"/>
    </xf>
    <xf numFmtId="165" fontId="13" fillId="0" borderId="0" xfId="1" applyNumberFormat="1" applyFont="1" applyAlignment="1" applyProtection="1">
      <alignment wrapText="1"/>
    </xf>
    <xf numFmtId="0" fontId="9" fillId="0" borderId="0" xfId="0" applyFont="1" applyAlignment="1"/>
    <xf numFmtId="165" fontId="9" fillId="4" borderId="0" xfId="1" applyNumberFormat="1" applyFont="1" applyFill="1" applyProtection="1"/>
    <xf numFmtId="0" fontId="9" fillId="13" borderId="0" xfId="0" applyFont="1" applyFill="1" applyAlignment="1"/>
    <xf numFmtId="0" fontId="12" fillId="0" borderId="22" xfId="0" applyFont="1" applyBorder="1" applyAlignment="1"/>
    <xf numFmtId="3" fontId="16" fillId="3" borderId="67" xfId="0" applyNumberFormat="1" applyFont="1" applyFill="1" applyBorder="1" applyAlignment="1">
      <alignment horizontal="right" vertical="center"/>
    </xf>
    <xf numFmtId="0" fontId="17" fillId="0" borderId="69" xfId="0" applyFont="1" applyBorder="1" applyAlignment="1">
      <alignment horizontal="left" vertical="center" wrapText="1"/>
    </xf>
    <xf numFmtId="3" fontId="17" fillId="0" borderId="70" xfId="0" applyNumberFormat="1" applyFont="1" applyBorder="1" applyAlignment="1">
      <alignment horizontal="right" vertical="center"/>
    </xf>
    <xf numFmtId="3" fontId="17" fillId="3" borderId="7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7" fillId="0" borderId="37" xfId="0" applyFont="1" applyBorder="1" applyAlignment="1">
      <alignment vertical="center" wrapText="1"/>
    </xf>
    <xf numFmtId="3" fontId="16" fillId="0" borderId="22" xfId="0" applyNumberFormat="1" applyFont="1" applyBorder="1">
      <alignment vertical="center"/>
    </xf>
    <xf numFmtId="165" fontId="17" fillId="3" borderId="70" xfId="1" applyNumberFormat="1" applyFont="1" applyFill="1" applyBorder="1" applyAlignment="1" applyProtection="1">
      <alignment horizontal="center" vertical="center"/>
    </xf>
    <xf numFmtId="0" fontId="46" fillId="0" borderId="61" xfId="0" applyFont="1" applyBorder="1">
      <alignment vertical="center"/>
    </xf>
    <xf numFmtId="0" fontId="46" fillId="3" borderId="50" xfId="0" applyFont="1" applyFill="1" applyBorder="1">
      <alignment vertical="center"/>
    </xf>
    <xf numFmtId="0" fontId="16" fillId="0" borderId="69" xfId="0" applyFont="1" applyBorder="1" applyAlignment="1">
      <alignment vertical="center" wrapText="1"/>
    </xf>
    <xf numFmtId="3" fontId="16" fillId="0" borderId="70" xfId="0" applyNumberFormat="1" applyFont="1" applyBorder="1">
      <alignment vertical="center"/>
    </xf>
    <xf numFmtId="0" fontId="17" fillId="0" borderId="35" xfId="0" applyFont="1" applyBorder="1" applyAlignment="1">
      <alignment vertical="center" wrapText="1"/>
    </xf>
    <xf numFmtId="3" fontId="16" fillId="3" borderId="78" xfId="0" applyNumberFormat="1" applyFont="1" applyFill="1" applyBorder="1">
      <alignment vertical="center"/>
    </xf>
    <xf numFmtId="3" fontId="16" fillId="0" borderId="35" xfId="0" applyNumberFormat="1" applyFont="1" applyBorder="1">
      <alignment vertical="center"/>
    </xf>
    <xf numFmtId="3" fontId="16" fillId="0" borderId="23" xfId="0" applyNumberFormat="1" applyFont="1" applyBorder="1">
      <alignment vertical="center"/>
    </xf>
    <xf numFmtId="3" fontId="17" fillId="3" borderId="68" xfId="0" applyNumberFormat="1" applyFont="1" applyFill="1" applyBorder="1" applyAlignment="1">
      <alignment horizontal="center" vertical="center"/>
    </xf>
    <xf numFmtId="0" fontId="17" fillId="0" borderId="61" xfId="0" applyFont="1" applyBorder="1" applyAlignment="1">
      <alignment vertical="center" wrapText="1"/>
    </xf>
    <xf numFmtId="3" fontId="17" fillId="3" borderId="68" xfId="0" applyNumberFormat="1" applyFont="1" applyFill="1" applyBorder="1" applyAlignment="1">
      <alignment horizontal="center" vertical="center" wrapText="1"/>
    </xf>
    <xf numFmtId="0" fontId="17" fillId="8" borderId="26" xfId="0" applyFont="1" applyFill="1" applyBorder="1">
      <alignment vertical="center"/>
    </xf>
    <xf numFmtId="0" fontId="17" fillId="0" borderId="23" xfId="0" applyFont="1" applyBorder="1" applyAlignment="1">
      <alignment vertical="center" wrapText="1"/>
    </xf>
    <xf numFmtId="0" fontId="16" fillId="3" borderId="96" xfId="0" applyFont="1" applyFill="1" applyBorder="1">
      <alignment vertical="center"/>
    </xf>
    <xf numFmtId="0" fontId="17" fillId="0" borderId="41" xfId="0" applyFont="1" applyBorder="1" applyAlignment="1">
      <alignment vertical="center" wrapText="1"/>
    </xf>
    <xf numFmtId="0" fontId="17" fillId="0" borderId="78" xfId="0" applyFont="1" applyBorder="1" applyAlignment="1">
      <alignment vertical="center" wrapText="1"/>
    </xf>
    <xf numFmtId="0" fontId="17" fillId="0" borderId="39" xfId="0" applyFont="1" applyBorder="1" applyAlignment="1">
      <alignment vertical="center" wrapText="1"/>
    </xf>
    <xf numFmtId="0" fontId="17" fillId="0" borderId="22" xfId="0" applyFont="1" applyBorder="1">
      <alignment vertical="center"/>
    </xf>
    <xf numFmtId="0" fontId="17" fillId="0" borderId="98" xfId="0" applyFont="1" applyBorder="1" applyAlignment="1">
      <alignment vertical="center" wrapText="1"/>
    </xf>
    <xf numFmtId="0" fontId="17" fillId="0" borderId="99" xfId="0" applyFont="1" applyBorder="1" applyAlignment="1">
      <alignment vertical="center" wrapText="1"/>
    </xf>
    <xf numFmtId="0" fontId="42" fillId="3" borderId="0" xfId="0" applyFont="1" applyFill="1" applyAlignment="1"/>
    <xf numFmtId="0" fontId="13" fillId="3" borderId="0" xfId="0" applyFont="1" applyFill="1" applyAlignment="1">
      <alignment horizontal="left"/>
    </xf>
    <xf numFmtId="0" fontId="13" fillId="3" borderId="0" xfId="0" applyFont="1" applyFill="1" applyAlignment="1"/>
    <xf numFmtId="165" fontId="13" fillId="3" borderId="0" xfId="1" applyNumberFormat="1" applyFont="1" applyFill="1" applyProtection="1"/>
    <xf numFmtId="0" fontId="13" fillId="11" borderId="0" xfId="0" applyFont="1" applyFill="1" applyAlignment="1"/>
    <xf numFmtId="0" fontId="13" fillId="4" borderId="0" xfId="0" applyFont="1" applyFill="1" applyAlignment="1"/>
    <xf numFmtId="0" fontId="13" fillId="2" borderId="0" xfId="0" applyFont="1" applyFill="1" applyAlignment="1"/>
    <xf numFmtId="165" fontId="42" fillId="3" borderId="0" xfId="1" applyNumberFormat="1" applyFont="1" applyFill="1" applyProtection="1"/>
    <xf numFmtId="0" fontId="9" fillId="3" borderId="10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vertical="top" wrapText="1"/>
    </xf>
    <xf numFmtId="0" fontId="9" fillId="3" borderId="10" xfId="0" applyFont="1" applyFill="1" applyBorder="1" applyAlignment="1">
      <alignment vertical="top"/>
    </xf>
    <xf numFmtId="165" fontId="9" fillId="3" borderId="10" xfId="1" applyNumberFormat="1" applyFont="1" applyFill="1" applyBorder="1" applyAlignment="1" applyProtection="1">
      <alignment wrapText="1"/>
    </xf>
    <xf numFmtId="165" fontId="9" fillId="4" borderId="10" xfId="1" applyNumberFormat="1" applyFont="1" applyFill="1" applyBorder="1" applyProtection="1"/>
    <xf numFmtId="165" fontId="13" fillId="3" borderId="10" xfId="1" applyNumberFormat="1" applyFont="1" applyFill="1" applyBorder="1" applyAlignment="1" applyProtection="1">
      <alignment vertical="top"/>
    </xf>
    <xf numFmtId="0" fontId="13" fillId="4" borderId="10" xfId="0" applyFont="1" applyFill="1" applyBorder="1" applyAlignment="1"/>
    <xf numFmtId="0" fontId="13" fillId="3" borderId="10" xfId="0" applyFont="1" applyFill="1" applyBorder="1" applyAlignment="1">
      <alignment horizontal="left" vertical="top"/>
    </xf>
    <xf numFmtId="0" fontId="13" fillId="3" borderId="10" xfId="0" applyFont="1" applyFill="1" applyBorder="1" applyAlignment="1">
      <alignment vertical="top"/>
    </xf>
    <xf numFmtId="3" fontId="13" fillId="4" borderId="10" xfId="0" applyNumberFormat="1" applyFont="1" applyFill="1" applyBorder="1" applyAlignment="1"/>
    <xf numFmtId="165" fontId="13" fillId="3" borderId="0" xfId="0" applyNumberFormat="1" applyFont="1" applyFill="1" applyAlignment="1"/>
    <xf numFmtId="164" fontId="1" fillId="0" borderId="0" xfId="1">
      <protection locked="0"/>
    </xf>
    <xf numFmtId="0" fontId="4" fillId="3" borderId="10" xfId="0" applyFont="1" applyFill="1" applyBorder="1" applyAlignment="1">
      <alignment vertical="top" wrapText="1"/>
    </xf>
    <xf numFmtId="0" fontId="13" fillId="3" borderId="10" xfId="0" applyFont="1" applyFill="1" applyBorder="1" applyAlignment="1">
      <alignment horizontal="left"/>
    </xf>
    <xf numFmtId="0" fontId="13" fillId="12" borderId="10" xfId="0" applyFont="1" applyFill="1" applyBorder="1" applyAlignment="1">
      <alignment horizontal="left" vertical="top"/>
    </xf>
    <xf numFmtId="0" fontId="13" fillId="12" borderId="10" xfId="0" applyFont="1" applyFill="1" applyBorder="1" applyAlignment="1">
      <alignment vertical="top" wrapText="1"/>
    </xf>
    <xf numFmtId="165" fontId="13" fillId="12" borderId="10" xfId="1" applyNumberFormat="1" applyFont="1" applyFill="1" applyBorder="1" applyAlignment="1" applyProtection="1">
      <alignment vertical="top"/>
    </xf>
    <xf numFmtId="165" fontId="9" fillId="3" borderId="10" xfId="1" applyNumberFormat="1" applyFont="1" applyFill="1" applyBorder="1" applyAlignment="1" applyProtection="1">
      <alignment vertical="top" wrapText="1"/>
    </xf>
    <xf numFmtId="0" fontId="13" fillId="3" borderId="10" xfId="0" applyFont="1" applyFill="1" applyBorder="1" applyAlignment="1">
      <alignment horizontal="left" vertical="top" wrapText="1"/>
    </xf>
    <xf numFmtId="165" fontId="13" fillId="3" borderId="10" xfId="1" applyNumberFormat="1" applyFont="1" applyFill="1" applyBorder="1" applyProtection="1"/>
    <xf numFmtId="165" fontId="13" fillId="3" borderId="10" xfId="1" applyNumberFormat="1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>
      <alignment wrapText="1"/>
    </xf>
    <xf numFmtId="0" fontId="9" fillId="12" borderId="10" xfId="0" applyFont="1" applyFill="1" applyBorder="1" applyAlignment="1">
      <alignment horizontal="left" vertical="top" wrapText="1"/>
    </xf>
    <xf numFmtId="0" fontId="9" fillId="12" borderId="10" xfId="0" applyFont="1" applyFill="1" applyBorder="1" applyAlignment="1">
      <alignment vertical="top" wrapText="1"/>
    </xf>
    <xf numFmtId="165" fontId="9" fillId="12" borderId="10" xfId="1" applyNumberFormat="1" applyFont="1" applyFill="1" applyBorder="1" applyAlignment="1" applyProtection="1">
      <alignment vertical="top"/>
    </xf>
    <xf numFmtId="0" fontId="9" fillId="3" borderId="10" xfId="0" applyFont="1" applyFill="1" applyBorder="1" applyAlignment="1">
      <alignment horizontal="left" vertical="top" wrapText="1"/>
    </xf>
    <xf numFmtId="165" fontId="9" fillId="3" borderId="10" xfId="1" applyNumberFormat="1" applyFont="1" applyFill="1" applyBorder="1" applyAlignment="1" applyProtection="1">
      <alignment vertical="top"/>
    </xf>
    <xf numFmtId="165" fontId="2" fillId="12" borderId="10" xfId="1" applyNumberFormat="1" applyFont="1" applyFill="1" applyBorder="1" applyAlignment="1" applyProtection="1">
      <alignment horizontal="right"/>
    </xf>
    <xf numFmtId="165" fontId="47" fillId="3" borderId="10" xfId="1" applyNumberFormat="1" applyFont="1" applyFill="1" applyBorder="1" applyAlignment="1" applyProtection="1">
      <alignment vertical="top"/>
    </xf>
    <xf numFmtId="0" fontId="9" fillId="4" borderId="10" xfId="0" applyFont="1" applyFill="1" applyBorder="1" applyAlignment="1">
      <alignment horizontal="left" vertical="top"/>
    </xf>
    <xf numFmtId="0" fontId="9" fillId="4" borderId="10" xfId="0" applyFont="1" applyFill="1" applyBorder="1" applyAlignment="1">
      <alignment vertical="top" wrapText="1"/>
    </xf>
    <xf numFmtId="165" fontId="9" fillId="4" borderId="10" xfId="1" applyNumberFormat="1" applyFont="1" applyFill="1" applyBorder="1" applyAlignment="1" applyProtection="1">
      <alignment vertical="top"/>
    </xf>
    <xf numFmtId="0" fontId="13" fillId="2" borderId="0" xfId="0" applyFont="1" applyFill="1" applyAlignment="1">
      <alignment horizontal="left"/>
    </xf>
    <xf numFmtId="165" fontId="13" fillId="2" borderId="0" xfId="1" applyNumberFormat="1" applyFont="1" applyFill="1" applyAlignment="1" applyProtection="1">
      <alignment horizontal="left"/>
    </xf>
    <xf numFmtId="165" fontId="13" fillId="2" borderId="0" xfId="1" applyNumberFormat="1" applyFont="1" applyFill="1" applyAlignment="1" applyProtection="1">
      <alignment wrapText="1"/>
    </xf>
    <xf numFmtId="3" fontId="13" fillId="3" borderId="0" xfId="0" applyNumberFormat="1" applyFont="1" applyFill="1" applyAlignment="1"/>
    <xf numFmtId="164" fontId="13" fillId="3" borderId="0" xfId="1" applyFont="1" applyFill="1" applyAlignment="1" applyProtection="1">
      <alignment vertical="top"/>
    </xf>
    <xf numFmtId="165" fontId="9" fillId="3" borderId="0" xfId="1" applyNumberFormat="1" applyFont="1" applyFill="1" applyProtection="1"/>
    <xf numFmtId="0" fontId="50" fillId="0" borderId="0" xfId="0" applyFont="1">
      <alignment vertical="center"/>
    </xf>
    <xf numFmtId="3" fontId="16" fillId="0" borderId="105" xfId="0" applyNumberFormat="1" applyFont="1" applyBorder="1">
      <alignment vertical="center"/>
    </xf>
    <xf numFmtId="165" fontId="51" fillId="0" borderId="0" xfId="1" applyNumberFormat="1" applyFont="1" applyProtection="1"/>
    <xf numFmtId="165" fontId="28" fillId="0" borderId="0" xfId="1" applyNumberFormat="1" applyFont="1" applyProtection="1"/>
    <xf numFmtId="1" fontId="0" fillId="0" borderId="0" xfId="1" applyNumberFormat="1" applyFont="1" applyAlignment="1" applyProtection="1">
      <alignment horizontal="left"/>
    </xf>
    <xf numFmtId="1" fontId="3" fillId="0" borderId="10" xfId="1" applyNumberFormat="1" applyFont="1" applyBorder="1" applyAlignment="1" applyProtection="1">
      <alignment horizontal="left" vertical="top"/>
    </xf>
    <xf numFmtId="1" fontId="4" fillId="0" borderId="10" xfId="1" applyNumberFormat="1" applyFont="1" applyBorder="1" applyAlignment="1" applyProtection="1">
      <alignment horizontal="left" vertical="top"/>
    </xf>
    <xf numFmtId="1" fontId="4" fillId="3" borderId="10" xfId="1" applyNumberFormat="1" applyFont="1" applyFill="1" applyBorder="1" applyAlignment="1" applyProtection="1">
      <alignment horizontal="left" vertical="top"/>
    </xf>
    <xf numFmtId="1" fontId="4" fillId="2" borderId="10" xfId="1" applyNumberFormat="1" applyFont="1" applyFill="1" applyBorder="1" applyAlignment="1" applyProtection="1">
      <alignment horizontal="left" vertical="top"/>
    </xf>
    <xf numFmtId="1" fontId="4" fillId="5" borderId="10" xfId="1" applyNumberFormat="1" applyFont="1" applyFill="1" applyBorder="1" applyAlignment="1" applyProtection="1">
      <alignment horizontal="left" vertical="top"/>
    </xf>
    <xf numFmtId="165" fontId="4" fillId="4" borderId="10" xfId="1" applyNumberFormat="1" applyFont="1" applyFill="1" applyBorder="1" applyProtection="1"/>
    <xf numFmtId="1" fontId="26" fillId="0" borderId="10" xfId="1" applyNumberFormat="1" applyFont="1" applyBorder="1" applyAlignment="1" applyProtection="1">
      <alignment horizontal="left" vertical="top"/>
    </xf>
    <xf numFmtId="165" fontId="26" fillId="2" borderId="10" xfId="1" applyNumberFormat="1" applyFont="1" applyFill="1" applyBorder="1" applyAlignment="1" applyProtection="1">
      <alignment vertical="top"/>
    </xf>
    <xf numFmtId="0" fontId="4" fillId="3" borderId="10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vertical="top"/>
    </xf>
    <xf numFmtId="1" fontId="4" fillId="3" borderId="10" xfId="1" applyNumberFormat="1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165" fontId="4" fillId="5" borderId="10" xfId="1" applyNumberFormat="1" applyFont="1" applyFill="1" applyBorder="1" applyAlignment="1" applyProtection="1">
      <alignment vertical="top"/>
    </xf>
    <xf numFmtId="165" fontId="3" fillId="3" borderId="10" xfId="1" applyNumberFormat="1" applyFont="1" applyFill="1" applyBorder="1" applyAlignment="1" applyProtection="1">
      <alignment vertical="top" wrapText="1"/>
    </xf>
    <xf numFmtId="1" fontId="26" fillId="3" borderId="10" xfId="1" applyNumberFormat="1" applyFont="1" applyFill="1" applyBorder="1" applyAlignment="1" applyProtection="1">
      <alignment horizontal="left" vertical="top"/>
    </xf>
    <xf numFmtId="165" fontId="26" fillId="3" borderId="10" xfId="1" applyNumberFormat="1" applyFont="1" applyFill="1" applyBorder="1" applyAlignment="1" applyProtection="1">
      <alignment vertical="top" wrapText="1"/>
    </xf>
    <xf numFmtId="165" fontId="26" fillId="0" borderId="10" xfId="1" applyNumberFormat="1" applyFont="1" applyBorder="1" applyAlignment="1" applyProtection="1">
      <alignment vertical="top" wrapText="1"/>
    </xf>
    <xf numFmtId="165" fontId="26" fillId="4" borderId="10" xfId="1" applyNumberFormat="1" applyFont="1" applyFill="1" applyBorder="1" applyProtection="1"/>
    <xf numFmtId="1" fontId="26" fillId="5" borderId="10" xfId="1" applyNumberFormat="1" applyFont="1" applyFill="1" applyBorder="1" applyAlignment="1" applyProtection="1">
      <alignment horizontal="left" vertical="top"/>
    </xf>
    <xf numFmtId="165" fontId="27" fillId="5" borderId="10" xfId="1" applyNumberFormat="1" applyFont="1" applyFill="1" applyBorder="1" applyAlignment="1" applyProtection="1">
      <alignment vertical="top" wrapText="1"/>
    </xf>
    <xf numFmtId="165" fontId="26" fillId="5" borderId="10" xfId="1" applyNumberFormat="1" applyFont="1" applyFill="1" applyBorder="1" applyAlignment="1" applyProtection="1">
      <alignment vertical="top"/>
    </xf>
    <xf numFmtId="1" fontId="26" fillId="4" borderId="10" xfId="1" applyNumberFormat="1" applyFont="1" applyFill="1" applyBorder="1" applyAlignment="1" applyProtection="1">
      <alignment horizontal="left" vertical="top"/>
    </xf>
    <xf numFmtId="165" fontId="27" fillId="4" borderId="10" xfId="1" applyNumberFormat="1" applyFont="1" applyFill="1" applyBorder="1" applyAlignment="1" applyProtection="1">
      <alignment vertical="top" wrapText="1"/>
    </xf>
    <xf numFmtId="165" fontId="26" fillId="4" borderId="10" xfId="1" applyNumberFormat="1" applyFont="1" applyFill="1" applyBorder="1" applyAlignment="1" applyProtection="1">
      <alignment vertical="top"/>
    </xf>
    <xf numFmtId="1" fontId="13" fillId="0" borderId="0" xfId="1" applyNumberFormat="1" applyFont="1" applyAlignment="1" applyProtection="1">
      <alignment horizontal="left"/>
    </xf>
    <xf numFmtId="165" fontId="31" fillId="2" borderId="0" xfId="1" applyNumberFormat="1" applyFont="1" applyFill="1" applyProtection="1"/>
    <xf numFmtId="165" fontId="26" fillId="2" borderId="0" xfId="1" applyNumberFormat="1" applyFont="1" applyFill="1" applyProtection="1"/>
    <xf numFmtId="1" fontId="4" fillId="2" borderId="0" xfId="1" applyNumberFormat="1" applyFont="1" applyFill="1" applyAlignment="1" applyProtection="1">
      <alignment horizontal="left"/>
    </xf>
    <xf numFmtId="165" fontId="4" fillId="2" borderId="0" xfId="1" applyNumberFormat="1" applyFont="1" applyFill="1" applyProtection="1"/>
    <xf numFmtId="165" fontId="4" fillId="0" borderId="0" xfId="1" applyNumberFormat="1" applyFont="1" applyProtection="1"/>
    <xf numFmtId="1" fontId="3" fillId="2" borderId="10" xfId="1" applyNumberFormat="1" applyFont="1" applyFill="1" applyBorder="1" applyAlignment="1" applyProtection="1">
      <alignment horizontal="left" vertical="top"/>
    </xf>
    <xf numFmtId="165" fontId="3" fillId="2" borderId="10" xfId="1" applyNumberFormat="1" applyFont="1" applyFill="1" applyBorder="1" applyAlignment="1" applyProtection="1">
      <alignment vertical="top" wrapText="1"/>
    </xf>
    <xf numFmtId="165" fontId="3" fillId="12" borderId="10" xfId="1" applyNumberFormat="1" applyFont="1" applyFill="1" applyBorder="1" applyAlignment="1" applyProtection="1">
      <alignment vertical="top" wrapText="1"/>
    </xf>
    <xf numFmtId="165" fontId="3" fillId="2" borderId="10" xfId="1" applyNumberFormat="1" applyFont="1" applyFill="1" applyBorder="1" applyAlignment="1" applyProtection="1">
      <alignment vertical="top"/>
    </xf>
    <xf numFmtId="1" fontId="10" fillId="8" borderId="106" xfId="0" applyNumberFormat="1" applyFont="1" applyFill="1" applyBorder="1" applyAlignment="1">
      <alignment horizontal="left" vertical="top"/>
    </xf>
    <xf numFmtId="165" fontId="10" fillId="8" borderId="106" xfId="0" applyNumberFormat="1" applyFont="1" applyFill="1" applyBorder="1" applyAlignment="1">
      <alignment vertical="top" wrapText="1"/>
    </xf>
    <xf numFmtId="165" fontId="4" fillId="12" borderId="10" xfId="0" applyNumberFormat="1" applyFont="1" applyFill="1" applyBorder="1" applyAlignment="1">
      <alignment vertical="top" wrapText="1"/>
    </xf>
    <xf numFmtId="165" fontId="4" fillId="2" borderId="10" xfId="0" applyNumberFormat="1" applyFont="1" applyFill="1" applyBorder="1" applyAlignment="1">
      <alignment vertical="top"/>
    </xf>
    <xf numFmtId="165" fontId="10" fillId="8" borderId="106" xfId="0" applyNumberFormat="1" applyFont="1" applyFill="1" applyBorder="1" applyAlignment="1">
      <alignment vertical="top"/>
    </xf>
    <xf numFmtId="1" fontId="10" fillId="8" borderId="106" xfId="0" applyNumberFormat="1" applyFont="1" applyFill="1" applyBorder="1" applyAlignment="1">
      <alignment horizontal="left" vertical="top" wrapText="1"/>
    </xf>
    <xf numFmtId="1" fontId="4" fillId="12" borderId="10" xfId="1" applyNumberFormat="1" applyFont="1" applyFill="1" applyBorder="1" applyAlignment="1" applyProtection="1">
      <alignment horizontal="left" vertical="top"/>
    </xf>
    <xf numFmtId="165" fontId="3" fillId="12" borderId="10" xfId="0" applyNumberFormat="1" applyFont="1" applyFill="1" applyBorder="1" applyAlignment="1">
      <alignment vertical="top" wrapText="1"/>
    </xf>
    <xf numFmtId="165" fontId="4" fillId="14" borderId="10" xfId="0" applyNumberFormat="1" applyFont="1" applyFill="1" applyBorder="1" applyAlignment="1">
      <alignment vertical="top" wrapText="1"/>
    </xf>
    <xf numFmtId="0" fontId="10" fillId="0" borderId="0" xfId="0" applyFont="1" applyAlignment="1">
      <alignment wrapText="1"/>
    </xf>
    <xf numFmtId="1" fontId="10" fillId="14" borderId="106" xfId="0" applyNumberFormat="1" applyFont="1" applyFill="1" applyBorder="1" applyAlignment="1">
      <alignment horizontal="left" vertical="top" wrapText="1"/>
    </xf>
    <xf numFmtId="165" fontId="10" fillId="14" borderId="106" xfId="0" applyNumberFormat="1" applyFont="1" applyFill="1" applyBorder="1" applyAlignment="1">
      <alignment vertical="top" wrapText="1"/>
    </xf>
    <xf numFmtId="165" fontId="4" fillId="2" borderId="10" xfId="0" applyNumberFormat="1" applyFont="1" applyFill="1" applyBorder="1" applyAlignment="1">
      <alignment vertical="top" wrapText="1"/>
    </xf>
    <xf numFmtId="165" fontId="4" fillId="0" borderId="10" xfId="0" applyNumberFormat="1" applyFont="1" applyBorder="1" applyAlignment="1">
      <alignment vertical="top" wrapText="1"/>
    </xf>
    <xf numFmtId="165" fontId="4" fillId="13" borderId="10" xfId="0" applyNumberFormat="1" applyFont="1" applyFill="1" applyBorder="1" applyAlignment="1">
      <alignment vertical="top" wrapText="1"/>
    </xf>
    <xf numFmtId="165" fontId="4" fillId="4" borderId="10" xfId="0" applyNumberFormat="1" applyFont="1" applyFill="1" applyBorder="1" applyAlignment="1"/>
    <xf numFmtId="1" fontId="4" fillId="14" borderId="106" xfId="0" applyNumberFormat="1" applyFont="1" applyFill="1" applyBorder="1" applyAlignment="1">
      <alignment horizontal="left" vertical="top" wrapText="1"/>
    </xf>
    <xf numFmtId="165" fontId="4" fillId="14" borderId="106" xfId="0" applyNumberFormat="1" applyFont="1" applyFill="1" applyBorder="1" applyAlignment="1">
      <alignment vertical="top" wrapText="1"/>
    </xf>
    <xf numFmtId="1" fontId="4" fillId="8" borderId="106" xfId="0" applyNumberFormat="1" applyFont="1" applyFill="1" applyBorder="1" applyAlignment="1">
      <alignment horizontal="left" vertical="top" wrapText="1"/>
    </xf>
    <xf numFmtId="165" fontId="4" fillId="8" borderId="106" xfId="0" applyNumberFormat="1" applyFont="1" applyFill="1" applyBorder="1" applyAlignment="1">
      <alignment vertical="top" wrapText="1"/>
    </xf>
    <xf numFmtId="0" fontId="10" fillId="8" borderId="106" xfId="0" applyFont="1" applyFill="1" applyBorder="1" applyAlignment="1">
      <alignment horizontal="left" vertical="top" wrapText="1"/>
    </xf>
    <xf numFmtId="0" fontId="10" fillId="8" borderId="106" xfId="0" applyFont="1" applyFill="1" applyBorder="1" applyAlignment="1">
      <alignment vertical="top" wrapText="1"/>
    </xf>
    <xf numFmtId="165" fontId="10" fillId="0" borderId="106" xfId="0" applyNumberFormat="1" applyFont="1" applyBorder="1" applyAlignment="1">
      <alignment vertical="top" wrapText="1"/>
    </xf>
    <xf numFmtId="1" fontId="10" fillId="0" borderId="106" xfId="0" applyNumberFormat="1" applyFont="1" applyBorder="1" applyAlignment="1">
      <alignment horizontal="left" vertical="top"/>
    </xf>
    <xf numFmtId="1" fontId="10" fillId="0" borderId="106" xfId="0" applyNumberFormat="1" applyFont="1" applyBorder="1" applyAlignment="1">
      <alignment horizontal="left" vertical="top" wrapText="1"/>
    </xf>
    <xf numFmtId="165" fontId="3" fillId="12" borderId="10" xfId="1" applyNumberFormat="1" applyFont="1" applyFill="1" applyBorder="1" applyAlignment="1" applyProtection="1">
      <alignment vertical="top"/>
    </xf>
    <xf numFmtId="165" fontId="3" fillId="2" borderId="10" xfId="0" applyNumberFormat="1" applyFont="1" applyFill="1" applyBorder="1" applyAlignment="1">
      <alignment vertical="top"/>
    </xf>
    <xf numFmtId="165" fontId="3" fillId="4" borderId="10" xfId="0" applyNumberFormat="1" applyFont="1" applyFill="1" applyBorder="1" applyAlignment="1"/>
    <xf numFmtId="170" fontId="26" fillId="3" borderId="10" xfId="1" applyNumberFormat="1" applyFont="1" applyFill="1" applyBorder="1" applyAlignment="1" applyProtection="1">
      <alignment horizontal="left" vertical="center"/>
    </xf>
    <xf numFmtId="165" fontId="26" fillId="3" borderId="10" xfId="1" applyNumberFormat="1" applyFont="1" applyFill="1" applyBorder="1" applyAlignment="1" applyProtection="1">
      <alignment vertical="center" wrapText="1"/>
    </xf>
    <xf numFmtId="165" fontId="4" fillId="2" borderId="10" xfId="1" applyNumberFormat="1" applyFont="1" applyFill="1" applyBorder="1" applyProtection="1"/>
    <xf numFmtId="165" fontId="26" fillId="2" borderId="10" xfId="0" applyNumberFormat="1" applyFont="1" applyFill="1" applyBorder="1" applyAlignment="1">
      <alignment vertical="top"/>
    </xf>
    <xf numFmtId="165" fontId="3" fillId="12" borderId="10" xfId="0" applyNumberFormat="1" applyFont="1" applyFill="1" applyBorder="1" applyAlignment="1">
      <alignment vertical="top"/>
    </xf>
    <xf numFmtId="1" fontId="4" fillId="2" borderId="10" xfId="1" applyNumberFormat="1" applyFont="1" applyFill="1" applyBorder="1" applyAlignment="1" applyProtection="1">
      <alignment horizontal="left"/>
    </xf>
    <xf numFmtId="1" fontId="4" fillId="4" borderId="10" xfId="1" applyNumberFormat="1" applyFont="1" applyFill="1" applyBorder="1" applyAlignment="1" applyProtection="1">
      <alignment horizontal="left" vertical="top"/>
    </xf>
    <xf numFmtId="165" fontId="3" fillId="4" borderId="10" xfId="0" applyNumberFormat="1" applyFont="1" applyFill="1" applyBorder="1" applyAlignment="1">
      <alignment vertical="top"/>
    </xf>
    <xf numFmtId="165" fontId="4" fillId="2" borderId="0" xfId="0" applyNumberFormat="1" applyFont="1" applyFill="1" applyAlignment="1"/>
    <xf numFmtId="165" fontId="4" fillId="2" borderId="0" xfId="1" applyNumberFormat="1" applyFont="1" applyFill="1" applyAlignment="1" applyProtection="1">
      <alignment wrapText="1"/>
    </xf>
    <xf numFmtId="0" fontId="4" fillId="2" borderId="0" xfId="0" applyFont="1" applyFill="1" applyAlignment="1"/>
    <xf numFmtId="3" fontId="4" fillId="2" borderId="0" xfId="0" applyNumberFormat="1" applyFont="1" applyFill="1" applyAlignment="1"/>
    <xf numFmtId="165" fontId="26" fillId="2" borderId="10" xfId="0" applyNumberFormat="1" applyFont="1" applyFill="1" applyBorder="1" applyAlignment="1">
      <alignment vertical="top" wrapText="1"/>
    </xf>
    <xf numFmtId="165" fontId="4" fillId="0" borderId="0" xfId="0" applyNumberFormat="1" applyFont="1" applyAlignment="1"/>
    <xf numFmtId="164" fontId="4" fillId="2" borderId="0" xfId="1" applyFont="1" applyFill="1" applyAlignment="1" applyProtection="1">
      <alignment vertical="top"/>
    </xf>
    <xf numFmtId="165" fontId="26" fillId="4" borderId="10" xfId="0" applyNumberFormat="1" applyFont="1" applyFill="1" applyBorder="1" applyAlignment="1"/>
    <xf numFmtId="0" fontId="17" fillId="3" borderId="22" xfId="0" applyFont="1" applyFill="1" applyBorder="1" applyAlignment="1">
      <alignment horizontal="right" vertical="center" wrapText="1"/>
    </xf>
    <xf numFmtId="0" fontId="16" fillId="3" borderId="42" xfId="0" applyFont="1" applyFill="1" applyBorder="1" applyAlignment="1">
      <alignment horizontal="right" vertical="center" wrapText="1"/>
    </xf>
    <xf numFmtId="0" fontId="17" fillId="3" borderId="83" xfId="0" applyFont="1" applyFill="1" applyBorder="1" applyAlignment="1">
      <alignment vertical="center" wrapText="1"/>
    </xf>
    <xf numFmtId="0" fontId="1" fillId="0" borderId="35" xfId="0" applyFont="1" applyBorder="1" applyAlignment="1"/>
    <xf numFmtId="0" fontId="17" fillId="3" borderId="41" xfId="0" applyFont="1" applyFill="1" applyBorder="1" applyAlignment="1">
      <alignment horizontal="right" vertical="center" wrapText="1"/>
    </xf>
    <xf numFmtId="3" fontId="17" fillId="3" borderId="23" xfId="0" applyNumberFormat="1" applyFont="1" applyFill="1" applyBorder="1" applyAlignment="1">
      <alignment horizontal="right" vertical="center" wrapText="1"/>
    </xf>
    <xf numFmtId="3" fontId="17" fillId="3" borderId="35" xfId="0" applyNumberFormat="1" applyFont="1" applyFill="1" applyBorder="1" applyAlignment="1">
      <alignment horizontal="right" vertical="center" wrapText="1"/>
    </xf>
    <xf numFmtId="3" fontId="17" fillId="3" borderId="26" xfId="0" applyNumberFormat="1" applyFont="1" applyFill="1" applyBorder="1" applyAlignment="1">
      <alignment horizontal="right" vertical="center" wrapText="1"/>
    </xf>
    <xf numFmtId="0" fontId="17" fillId="3" borderId="42" xfId="0" applyFont="1" applyFill="1" applyBorder="1" applyAlignment="1">
      <alignment horizontal="right" vertical="center" wrapText="1"/>
    </xf>
    <xf numFmtId="0" fontId="17" fillId="3" borderId="0" xfId="0" applyFont="1" applyFill="1" applyAlignment="1">
      <alignment horizontal="right" vertical="center" wrapText="1"/>
    </xf>
    <xf numFmtId="0" fontId="16" fillId="3" borderId="41" xfId="0" applyFont="1" applyFill="1" applyBorder="1" applyAlignment="1">
      <alignment vertical="center" wrapText="1"/>
    </xf>
    <xf numFmtId="0" fontId="16" fillId="3" borderId="35" xfId="0" applyFont="1" applyFill="1" applyBorder="1" applyAlignment="1">
      <alignment horizontal="right" vertical="center" wrapText="1"/>
    </xf>
    <xf numFmtId="0" fontId="16" fillId="3" borderId="23" xfId="0" applyFont="1" applyFill="1" applyBorder="1" applyAlignment="1">
      <alignment horizontal="right" vertical="center" wrapText="1"/>
    </xf>
    <xf numFmtId="0" fontId="16" fillId="3" borderId="26" xfId="0" applyFont="1" applyFill="1" applyBorder="1" applyAlignment="1">
      <alignment horizontal="right" vertical="center" wrapText="1"/>
    </xf>
    <xf numFmtId="3" fontId="16" fillId="3" borderId="48" xfId="0" applyNumberFormat="1" applyFont="1" applyFill="1" applyBorder="1" applyAlignment="1">
      <alignment horizontal="right" vertical="center" wrapText="1"/>
    </xf>
    <xf numFmtId="0" fontId="17" fillId="3" borderId="49" xfId="0" applyFont="1" applyFill="1" applyBorder="1" applyAlignment="1">
      <alignment horizontal="right" vertical="center" wrapText="1"/>
    </xf>
    <xf numFmtId="0" fontId="17" fillId="3" borderId="37" xfId="0" applyFont="1" applyFill="1" applyBorder="1" applyAlignment="1">
      <alignment horizontal="right" vertical="center" wrapText="1"/>
    </xf>
    <xf numFmtId="0" fontId="17" fillId="3" borderId="48" xfId="0" applyFont="1" applyFill="1" applyBorder="1" applyAlignment="1">
      <alignment horizontal="right" vertical="center" wrapText="1"/>
    </xf>
    <xf numFmtId="0" fontId="17" fillId="3" borderId="35" xfId="0" applyFont="1" applyFill="1" applyBorder="1" applyAlignment="1">
      <alignment horizontal="right" vertical="center" wrapText="1"/>
    </xf>
    <xf numFmtId="0" fontId="17" fillId="3" borderId="26" xfId="0" applyFont="1" applyFill="1" applyBorder="1" applyAlignment="1">
      <alignment horizontal="right" vertical="center" wrapText="1"/>
    </xf>
    <xf numFmtId="0" fontId="16" fillId="3" borderId="49" xfId="0" applyFont="1" applyFill="1" applyBorder="1" applyAlignment="1">
      <alignment horizontal="right" vertical="center" wrapText="1"/>
    </xf>
    <xf numFmtId="165" fontId="16" fillId="3" borderId="21" xfId="1" applyNumberFormat="1" applyFont="1" applyFill="1" applyBorder="1" applyAlignment="1" applyProtection="1">
      <alignment horizontal="right" vertical="center" wrapText="1"/>
    </xf>
    <xf numFmtId="165" fontId="16" fillId="3" borderId="49" xfId="1" applyNumberFormat="1" applyFont="1" applyFill="1" applyBorder="1" applyAlignment="1" applyProtection="1">
      <alignment horizontal="right" vertical="center" wrapText="1"/>
    </xf>
    <xf numFmtId="0" fontId="16" fillId="3" borderId="48" xfId="0" applyFont="1" applyFill="1" applyBorder="1" applyAlignment="1">
      <alignment horizontal="right" vertical="center" wrapText="1"/>
    </xf>
    <xf numFmtId="3" fontId="17" fillId="3" borderId="38" xfId="0" applyNumberFormat="1" applyFont="1" applyFill="1" applyBorder="1" applyAlignment="1">
      <alignment horizontal="right" vertical="center" wrapText="1"/>
    </xf>
    <xf numFmtId="165" fontId="16" fillId="3" borderId="50" xfId="1" applyNumberFormat="1" applyFont="1" applyFill="1" applyBorder="1" applyAlignment="1" applyProtection="1">
      <alignment horizontal="right" vertical="center" wrapText="1"/>
    </xf>
    <xf numFmtId="0" fontId="17" fillId="8" borderId="46" xfId="0" applyFont="1" applyFill="1" applyBorder="1" applyAlignment="1">
      <alignment vertical="center" wrapText="1"/>
    </xf>
    <xf numFmtId="0" fontId="16" fillId="3" borderId="107" xfId="0" applyFont="1" applyFill="1" applyBorder="1" applyAlignment="1">
      <alignment horizontal="right" vertical="center" wrapText="1"/>
    </xf>
    <xf numFmtId="0" fontId="17" fillId="8" borderId="21" xfId="0" applyFont="1" applyFill="1" applyBorder="1" applyAlignment="1">
      <alignment vertical="center" wrapText="1"/>
    </xf>
    <xf numFmtId="0" fontId="17" fillId="8" borderId="49" xfId="0" applyFont="1" applyFill="1" applyBorder="1" applyAlignment="1">
      <alignment vertical="center" wrapText="1"/>
    </xf>
    <xf numFmtId="0" fontId="17" fillId="8" borderId="37" xfId="0" applyFont="1" applyFill="1" applyBorder="1" applyAlignment="1">
      <alignment vertical="center" wrapText="1"/>
    </xf>
    <xf numFmtId="0" fontId="16" fillId="3" borderId="37" xfId="0" applyFont="1" applyFill="1" applyBorder="1" applyAlignment="1">
      <alignment horizontal="right" vertical="center" wrapText="1"/>
    </xf>
    <xf numFmtId="0" fontId="17" fillId="3" borderId="20" xfId="0" applyFont="1" applyFill="1" applyBorder="1" applyAlignment="1">
      <alignment horizontal="right" vertical="center" wrapText="1"/>
    </xf>
    <xf numFmtId="0" fontId="16" fillId="3" borderId="39" xfId="0" applyFont="1" applyFill="1" applyBorder="1" applyAlignment="1">
      <alignment horizontal="right" vertical="center" wrapText="1"/>
    </xf>
    <xf numFmtId="0" fontId="17" fillId="8" borderId="108" xfId="0" applyFont="1" applyFill="1" applyBorder="1" applyAlignment="1">
      <alignment vertical="center" wrapText="1"/>
    </xf>
    <xf numFmtId="0" fontId="4" fillId="2" borderId="10" xfId="0" applyFont="1" applyFill="1" applyBorder="1" applyAlignment="1"/>
    <xf numFmtId="0" fontId="3" fillId="3" borderId="10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vertical="top" wrapText="1"/>
    </xf>
    <xf numFmtId="1" fontId="3" fillId="3" borderId="10" xfId="1" applyNumberFormat="1" applyFont="1" applyFill="1" applyBorder="1" applyAlignment="1" applyProtection="1">
      <alignment horizontal="left" vertical="top"/>
    </xf>
    <xf numFmtId="165" fontId="4" fillId="3" borderId="10" xfId="0" applyNumberFormat="1" applyFont="1" applyFill="1" applyBorder="1" applyAlignment="1"/>
    <xf numFmtId="0" fontId="3" fillId="12" borderId="10" xfId="0" applyFont="1" applyFill="1" applyBorder="1" applyAlignment="1">
      <alignment horizontal="left" vertical="top"/>
    </xf>
    <xf numFmtId="0" fontId="3" fillId="12" borderId="10" xfId="0" applyFont="1" applyFill="1" applyBorder="1" applyAlignment="1">
      <alignment vertical="top" wrapText="1"/>
    </xf>
    <xf numFmtId="0" fontId="4" fillId="12" borderId="10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vertical="top" wrapText="1"/>
    </xf>
    <xf numFmtId="165" fontId="4" fillId="2" borderId="0" xfId="1" applyNumberFormat="1" applyFont="1" applyFill="1" applyAlignment="1" applyProtection="1">
      <alignment vertical="top" wrapText="1"/>
    </xf>
    <xf numFmtId="165" fontId="13" fillId="2" borderId="0" xfId="0" applyNumberFormat="1" applyFont="1" applyFill="1" applyAlignment="1"/>
    <xf numFmtId="165" fontId="3" fillId="2" borderId="10" xfId="1" applyNumberFormat="1" applyFont="1" applyFill="1" applyBorder="1" applyProtection="1"/>
    <xf numFmtId="165" fontId="4" fillId="12" borderId="10" xfId="1" applyNumberFormat="1" applyFont="1" applyFill="1" applyBorder="1" applyAlignment="1" applyProtection="1">
      <alignment vertical="top" wrapText="1"/>
    </xf>
    <xf numFmtId="165" fontId="3" fillId="12" borderId="51" xfId="1" applyNumberFormat="1" applyFont="1" applyFill="1" applyBorder="1" applyAlignment="1" applyProtection="1">
      <alignment vertical="top" wrapText="1"/>
    </xf>
    <xf numFmtId="1" fontId="3" fillId="12" borderId="10" xfId="1" applyNumberFormat="1" applyFont="1" applyFill="1" applyBorder="1" applyAlignment="1" applyProtection="1">
      <alignment horizontal="left" vertical="top"/>
    </xf>
    <xf numFmtId="165" fontId="44" fillId="2" borderId="10" xfId="1" applyNumberFormat="1" applyFont="1" applyFill="1" applyBorder="1" applyAlignment="1" applyProtection="1">
      <alignment vertical="top" wrapText="1"/>
    </xf>
    <xf numFmtId="1" fontId="3" fillId="4" borderId="10" xfId="1" applyNumberFormat="1" applyFont="1" applyFill="1" applyBorder="1" applyAlignment="1" applyProtection="1">
      <alignment horizontal="left" vertical="top"/>
    </xf>
    <xf numFmtId="165" fontId="3" fillId="2" borderId="53" xfId="1" applyNumberFormat="1" applyFont="1" applyFill="1" applyBorder="1" applyProtection="1"/>
    <xf numFmtId="0" fontId="17" fillId="0" borderId="78" xfId="0" applyFont="1" applyBorder="1">
      <alignment vertical="center"/>
    </xf>
    <xf numFmtId="0" fontId="17" fillId="3" borderId="78" xfId="0" applyFont="1" applyFill="1" applyBorder="1">
      <alignment vertical="center"/>
    </xf>
    <xf numFmtId="3" fontId="16" fillId="3" borderId="22" xfId="0" applyNumberFormat="1" applyFont="1" applyFill="1" applyBorder="1">
      <alignment vertical="center"/>
    </xf>
    <xf numFmtId="3" fontId="16" fillId="3" borderId="70" xfId="0" applyNumberFormat="1" applyFont="1" applyFill="1" applyBorder="1">
      <alignment vertical="center"/>
    </xf>
    <xf numFmtId="3" fontId="17" fillId="0" borderId="22" xfId="0" applyNumberFormat="1" applyFont="1" applyBorder="1">
      <alignment vertical="center"/>
    </xf>
    <xf numFmtId="0" fontId="1" fillId="0" borderId="0" xfId="0" applyFont="1">
      <alignment vertical="center"/>
    </xf>
    <xf numFmtId="0" fontId="16" fillId="3" borderId="111" xfId="0" applyFont="1" applyFill="1" applyBorder="1">
      <alignment vertical="center"/>
    </xf>
    <xf numFmtId="3" fontId="16" fillId="0" borderId="78" xfId="0" applyNumberFormat="1" applyFont="1" applyBorder="1">
      <alignment vertical="center"/>
    </xf>
    <xf numFmtId="164" fontId="1" fillId="0" borderId="22" xfId="1" applyBorder="1">
      <protection locked="0"/>
    </xf>
    <xf numFmtId="0" fontId="17" fillId="3" borderId="66" xfId="0" applyFont="1" applyFill="1" applyBorder="1">
      <alignment vertical="center"/>
    </xf>
    <xf numFmtId="165" fontId="16" fillId="0" borderId="22" xfId="1" applyNumberFormat="1" applyFont="1" applyBorder="1" applyAlignment="1" applyProtection="1">
      <alignment vertical="center"/>
    </xf>
    <xf numFmtId="0" fontId="17" fillId="0" borderId="23" xfId="0" applyFont="1" applyBorder="1" applyAlignment="1">
      <alignment horizontal="right" vertical="center" wrapText="1"/>
    </xf>
    <xf numFmtId="0" fontId="16" fillId="0" borderId="39" xfId="0" applyFont="1" applyBorder="1" applyAlignment="1">
      <alignment vertical="center" wrapText="1"/>
    </xf>
    <xf numFmtId="3" fontId="16" fillId="0" borderId="21" xfId="0" applyNumberFormat="1" applyFont="1" applyBorder="1" applyAlignment="1">
      <alignment vertical="center" wrapText="1"/>
    </xf>
    <xf numFmtId="3" fontId="16" fillId="0" borderId="21" xfId="0" applyNumberFormat="1" applyFont="1" applyBorder="1" applyAlignment="1">
      <alignment horizontal="right" vertical="center" wrapText="1"/>
    </xf>
    <xf numFmtId="3" fontId="16" fillId="0" borderId="20" xfId="0" applyNumberFormat="1" applyFont="1" applyBorder="1" applyAlignment="1">
      <alignment horizontal="right" vertical="center" wrapText="1"/>
    </xf>
    <xf numFmtId="3" fontId="16" fillId="0" borderId="50" xfId="0" applyNumberFormat="1" applyFont="1" applyBorder="1" applyAlignment="1">
      <alignment horizontal="right" vertical="center" wrapText="1"/>
    </xf>
    <xf numFmtId="3" fontId="17" fillId="0" borderId="20" xfId="0" applyNumberFormat="1" applyFont="1" applyBorder="1" applyAlignment="1">
      <alignment horizontal="right" vertical="center" wrapText="1"/>
    </xf>
    <xf numFmtId="0" fontId="17" fillId="0" borderId="39" xfId="0" applyFont="1" applyBorder="1" applyAlignment="1">
      <alignment horizontal="right" vertical="center" wrapText="1"/>
    </xf>
    <xf numFmtId="0" fontId="7" fillId="3" borderId="23" xfId="0" applyFont="1" applyFill="1" applyBorder="1" applyAlignment="1">
      <alignment vertical="center" wrapText="1"/>
    </xf>
    <xf numFmtId="3" fontId="16" fillId="0" borderId="38" xfId="0" applyNumberFormat="1" applyFont="1" applyBorder="1" applyAlignment="1">
      <alignment horizontal="right" vertical="center" wrapText="1"/>
    </xf>
    <xf numFmtId="3" fontId="17" fillId="0" borderId="49" xfId="0" applyNumberFormat="1" applyFont="1" applyBorder="1" applyAlignment="1">
      <alignment horizontal="right" vertical="center" wrapText="1"/>
    </xf>
    <xf numFmtId="0" fontId="17" fillId="0" borderId="10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right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74" xfId="0" applyFont="1" applyBorder="1" applyAlignment="1">
      <alignment vertical="center" wrapText="1"/>
    </xf>
    <xf numFmtId="3" fontId="16" fillId="0" borderId="22" xfId="0" applyNumberFormat="1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16" fillId="0" borderId="41" xfId="0" applyFont="1" applyBorder="1" applyAlignment="1">
      <alignment vertical="center" wrapText="1"/>
    </xf>
    <xf numFmtId="0" fontId="16" fillId="0" borderId="107" xfId="0" applyFont="1" applyBorder="1" applyAlignment="1">
      <alignment vertical="center" wrapText="1"/>
    </xf>
    <xf numFmtId="0" fontId="16" fillId="0" borderId="22" xfId="0" applyFont="1" applyBorder="1" applyAlignment="1">
      <alignment horizontal="right" vertical="center" wrapText="1"/>
    </xf>
    <xf numFmtId="0" fontId="17" fillId="0" borderId="107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3" borderId="0" xfId="0" applyFont="1" applyFill="1" applyAlignment="1">
      <alignment vertical="center" wrapText="1"/>
    </xf>
    <xf numFmtId="0" fontId="30" fillId="0" borderId="0" xfId="0" applyFont="1">
      <alignment vertical="center"/>
    </xf>
    <xf numFmtId="0" fontId="16" fillId="3" borderId="35" xfId="0" applyFont="1" applyFill="1" applyBorder="1" applyAlignment="1">
      <alignment vertical="center" wrapText="1"/>
    </xf>
    <xf numFmtId="0" fontId="16" fillId="3" borderId="114" xfId="0" applyFont="1" applyFill="1" applyBorder="1" applyAlignment="1">
      <alignment horizontal="right" vertical="center" wrapText="1"/>
    </xf>
    <xf numFmtId="0" fontId="16" fillId="3" borderId="115" xfId="0" applyFont="1" applyFill="1" applyBorder="1" applyAlignment="1">
      <alignment horizontal="right" vertical="center" wrapText="1"/>
    </xf>
    <xf numFmtId="3" fontId="17" fillId="3" borderId="20" xfId="0" applyNumberFormat="1" applyFont="1" applyFill="1" applyBorder="1" applyAlignment="1">
      <alignment horizontal="right" vertical="center" wrapText="1"/>
    </xf>
    <xf numFmtId="3" fontId="17" fillId="3" borderId="0" xfId="0" applyNumberFormat="1" applyFont="1" applyFill="1" applyAlignment="1">
      <alignment horizontal="right" vertical="center" wrapText="1"/>
    </xf>
    <xf numFmtId="0" fontId="17" fillId="3" borderId="21" xfId="0" applyFont="1" applyFill="1" applyBorder="1" applyAlignment="1">
      <alignment horizontal="right" vertical="center" wrapText="1"/>
    </xf>
    <xf numFmtId="0" fontId="17" fillId="3" borderId="83" xfId="0" applyFont="1" applyFill="1" applyBorder="1" applyAlignment="1">
      <alignment horizontal="right" vertical="center" wrapText="1"/>
    </xf>
    <xf numFmtId="0" fontId="17" fillId="3" borderId="23" xfId="0" applyFont="1" applyFill="1" applyBorder="1" applyAlignment="1">
      <alignment horizontal="right" vertical="center" wrapText="1"/>
    </xf>
    <xf numFmtId="0" fontId="17" fillId="3" borderId="116" xfId="0" applyFont="1" applyFill="1" applyBorder="1" applyAlignment="1">
      <alignment horizontal="right" vertical="center" wrapText="1"/>
    </xf>
    <xf numFmtId="0" fontId="17" fillId="8" borderId="37" xfId="0" applyFont="1" applyFill="1" applyBorder="1" applyAlignment="1">
      <alignment horizontal="right" vertical="center" wrapText="1"/>
    </xf>
    <xf numFmtId="0" fontId="17" fillId="8" borderId="21" xfId="0" applyFont="1" applyFill="1" applyBorder="1" applyAlignment="1">
      <alignment horizontal="right" vertical="center" wrapText="1"/>
    </xf>
    <xf numFmtId="0" fontId="17" fillId="8" borderId="41" xfId="0" applyFont="1" applyFill="1" applyBorder="1" applyAlignment="1">
      <alignment horizontal="right" vertical="center" wrapText="1"/>
    </xf>
    <xf numFmtId="0" fontId="17" fillId="8" borderId="42" xfId="0" applyFont="1" applyFill="1" applyBorder="1" applyAlignment="1">
      <alignment horizontal="right" vertical="center" wrapText="1"/>
    </xf>
    <xf numFmtId="0" fontId="17" fillId="8" borderId="22" xfId="0" applyFont="1" applyFill="1" applyBorder="1" applyAlignment="1">
      <alignment horizontal="right" vertical="center" wrapText="1"/>
    </xf>
    <xf numFmtId="0" fontId="17" fillId="8" borderId="46" xfId="0" applyFont="1" applyFill="1" applyBorder="1" applyAlignment="1">
      <alignment horizontal="right" vertical="center" wrapText="1"/>
    </xf>
    <xf numFmtId="165" fontId="1" fillId="0" borderId="22" xfId="1" applyNumberFormat="1" applyFont="1" applyBorder="1">
      <protection locked="0"/>
    </xf>
    <xf numFmtId="0" fontId="53" fillId="3" borderId="0" xfId="0" applyFont="1" applyFill="1" applyAlignment="1"/>
    <xf numFmtId="0" fontId="54" fillId="2" borderId="0" xfId="0" applyFont="1" applyFill="1" applyAlignment="1"/>
    <xf numFmtId="165" fontId="54" fillId="2" borderId="0" xfId="1" applyNumberFormat="1" applyFont="1" applyFill="1" applyProtection="1"/>
    <xf numFmtId="0" fontId="53" fillId="2" borderId="0" xfId="0" applyFont="1" applyFill="1" applyAlignment="1"/>
    <xf numFmtId="0" fontId="24" fillId="3" borderId="0" xfId="0" applyFont="1" applyFill="1" applyAlignment="1">
      <alignment horizontal="left"/>
    </xf>
    <xf numFmtId="0" fontId="54" fillId="3" borderId="0" xfId="0" applyFont="1" applyFill="1" applyAlignment="1"/>
    <xf numFmtId="165" fontId="54" fillId="3" borderId="0" xfId="1" applyNumberFormat="1" applyFont="1" applyFill="1" applyProtection="1"/>
    <xf numFmtId="0" fontId="53" fillId="11" borderId="0" xfId="0" applyFont="1" applyFill="1" applyAlignment="1"/>
    <xf numFmtId="0" fontId="54" fillId="11" borderId="0" xfId="0" applyFont="1" applyFill="1" applyAlignment="1"/>
    <xf numFmtId="0" fontId="54" fillId="4" borderId="0" xfId="0" applyFont="1" applyFill="1" applyAlignment="1"/>
    <xf numFmtId="0" fontId="26" fillId="3" borderId="10" xfId="0" applyFont="1" applyFill="1" applyBorder="1" applyAlignment="1">
      <alignment horizontal="left" vertical="top"/>
    </xf>
    <xf numFmtId="165" fontId="26" fillId="3" borderId="10" xfId="1" applyNumberFormat="1" applyFont="1" applyFill="1" applyBorder="1" applyAlignment="1" applyProtection="1">
      <alignment vertical="top"/>
    </xf>
    <xf numFmtId="0" fontId="27" fillId="3" borderId="10" xfId="0" applyFont="1" applyFill="1" applyBorder="1" applyAlignment="1">
      <alignment vertical="top"/>
    </xf>
    <xf numFmtId="165" fontId="27" fillId="3" borderId="10" xfId="1" applyNumberFormat="1" applyFont="1" applyFill="1" applyBorder="1" applyAlignment="1" applyProtection="1">
      <alignment wrapText="1"/>
    </xf>
    <xf numFmtId="165" fontId="27" fillId="3" borderId="10" xfId="1" applyNumberFormat="1" applyFont="1" applyFill="1" applyBorder="1" applyAlignment="1" applyProtection="1">
      <alignment vertical="top" wrapText="1"/>
    </xf>
    <xf numFmtId="165" fontId="27" fillId="3" borderId="10" xfId="1" applyNumberFormat="1" applyFont="1" applyFill="1" applyBorder="1" applyAlignment="1" applyProtection="1">
      <alignment horizontal="left" vertical="center" wrapText="1"/>
    </xf>
    <xf numFmtId="165" fontId="26" fillId="3" borderId="10" xfId="1" applyNumberFormat="1" applyFont="1" applyFill="1" applyBorder="1" applyAlignment="1" applyProtection="1">
      <alignment horizontal="left" vertical="center" wrapText="1"/>
    </xf>
    <xf numFmtId="0" fontId="26" fillId="3" borderId="10" xfId="0" applyFont="1" applyFill="1" applyBorder="1" applyAlignment="1">
      <alignment horizontal="left"/>
    </xf>
    <xf numFmtId="0" fontId="26" fillId="3" borderId="10" xfId="0" applyFont="1" applyFill="1" applyBorder="1" applyAlignment="1"/>
    <xf numFmtId="165" fontId="26" fillId="3" borderId="10" xfId="1" applyNumberFormat="1" applyFont="1" applyFill="1" applyBorder="1" applyProtection="1"/>
    <xf numFmtId="165" fontId="26" fillId="12" borderId="10" xfId="1" applyNumberFormat="1" applyFont="1" applyFill="1" applyBorder="1" applyProtection="1"/>
    <xf numFmtId="0" fontId="26" fillId="3" borderId="10" xfId="0" applyFont="1" applyFill="1" applyBorder="1" applyAlignment="1">
      <alignment wrapText="1"/>
    </xf>
    <xf numFmtId="0" fontId="26" fillId="2" borderId="10" xfId="0" applyFont="1" applyFill="1" applyBorder="1" applyAlignment="1"/>
    <xf numFmtId="0" fontId="27" fillId="12" borderId="10" xfId="0" applyFont="1" applyFill="1" applyBorder="1" applyAlignment="1">
      <alignment horizontal="left"/>
    </xf>
    <xf numFmtId="0" fontId="27" fillId="12" borderId="10" xfId="0" applyFont="1" applyFill="1" applyBorder="1" applyAlignment="1"/>
    <xf numFmtId="165" fontId="27" fillId="12" borderId="10" xfId="1" applyNumberFormat="1" applyFont="1" applyFill="1" applyBorder="1" applyProtection="1"/>
    <xf numFmtId="165" fontId="27" fillId="12" borderId="10" xfId="1" applyNumberFormat="1" applyFont="1" applyFill="1" applyBorder="1" applyAlignment="1" applyProtection="1">
      <alignment horizontal="left" vertical="center" wrapText="1"/>
    </xf>
    <xf numFmtId="0" fontId="27" fillId="3" borderId="10" xfId="0" applyFont="1" applyFill="1" applyBorder="1" applyAlignment="1">
      <alignment horizontal="left"/>
    </xf>
    <xf numFmtId="0" fontId="27" fillId="3" borderId="10" xfId="0" applyFont="1" applyFill="1" applyBorder="1" applyAlignment="1"/>
    <xf numFmtId="165" fontId="27" fillId="3" borderId="10" xfId="1" applyNumberFormat="1" applyFont="1" applyFill="1" applyBorder="1" applyProtection="1"/>
    <xf numFmtId="165" fontId="26" fillId="3" borderId="10" xfId="1" applyNumberFormat="1" applyFont="1" applyFill="1" applyBorder="1" applyAlignment="1" applyProtection="1">
      <alignment horizontal="center"/>
    </xf>
    <xf numFmtId="0" fontId="26" fillId="3" borderId="10" xfId="0" applyFont="1" applyFill="1" applyBorder="1" applyAlignment="1">
      <alignment vertical="center" wrapText="1"/>
    </xf>
    <xf numFmtId="165" fontId="26" fillId="3" borderId="10" xfId="1" applyNumberFormat="1" applyFont="1" applyFill="1" applyBorder="1" applyAlignment="1" applyProtection="1">
      <alignment vertical="center"/>
    </xf>
    <xf numFmtId="0" fontId="26" fillId="2" borderId="10" xfId="0" applyFont="1" applyFill="1" applyBorder="1" applyAlignment="1">
      <alignment horizontal="left" vertical="center"/>
    </xf>
    <xf numFmtId="0" fontId="27" fillId="12" borderId="10" xfId="0" applyFont="1" applyFill="1" applyBorder="1" applyAlignment="1">
      <alignment wrapText="1"/>
    </xf>
    <xf numFmtId="165" fontId="56" fillId="0" borderId="10" xfId="1" applyNumberFormat="1" applyFont="1" applyBorder="1">
      <protection locked="0"/>
    </xf>
    <xf numFmtId="165" fontId="56" fillId="12" borderId="10" xfId="1" applyNumberFormat="1" applyFont="1" applyFill="1" applyBorder="1">
      <protection locked="0"/>
    </xf>
    <xf numFmtId="165" fontId="56" fillId="2" borderId="10" xfId="1" applyNumberFormat="1" applyFont="1" applyFill="1" applyBorder="1">
      <protection locked="0"/>
    </xf>
    <xf numFmtId="0" fontId="27" fillId="4" borderId="10" xfId="0" applyFont="1" applyFill="1" applyBorder="1" applyAlignment="1">
      <alignment horizontal="left" vertical="center" wrapText="1"/>
    </xf>
    <xf numFmtId="165" fontId="53" fillId="3" borderId="0" xfId="1" applyNumberFormat="1" applyFont="1" applyFill="1" applyProtection="1"/>
    <xf numFmtId="49" fontId="26" fillId="2" borderId="10" xfId="1" applyNumberFormat="1" applyFont="1" applyFill="1" applyBorder="1" applyAlignment="1" applyProtection="1">
      <alignment horizontal="left"/>
    </xf>
    <xf numFmtId="165" fontId="26" fillId="2" borderId="10" xfId="1" applyNumberFormat="1" applyFont="1" applyFill="1" applyBorder="1" applyAlignment="1" applyProtection="1">
      <alignment wrapText="1"/>
    </xf>
    <xf numFmtId="170" fontId="26" fillId="2" borderId="10" xfId="1" applyNumberFormat="1" applyFont="1" applyFill="1" applyBorder="1" applyAlignment="1" applyProtection="1">
      <alignment horizontal="left" vertical="center" wrapText="1"/>
    </xf>
    <xf numFmtId="165" fontId="26" fillId="2" borderId="10" xfId="1" applyNumberFormat="1" applyFont="1" applyFill="1" applyBorder="1" applyAlignment="1" applyProtection="1">
      <alignment vertical="center" wrapText="1"/>
    </xf>
    <xf numFmtId="0" fontId="26" fillId="2" borderId="10" xfId="0" applyFont="1" applyFill="1" applyBorder="1" applyAlignment="1">
      <alignment horizontal="left" vertical="top"/>
    </xf>
    <xf numFmtId="0" fontId="26" fillId="2" borderId="10" xfId="0" applyFont="1" applyFill="1" applyBorder="1" applyAlignment="1">
      <alignment vertical="top" wrapText="1"/>
    </xf>
    <xf numFmtId="0" fontId="26" fillId="2" borderId="10" xfId="0" applyFont="1" applyFill="1" applyBorder="1" applyAlignment="1">
      <alignment horizontal="left" vertical="top" wrapText="1"/>
    </xf>
    <xf numFmtId="0" fontId="57" fillId="2" borderId="10" xfId="0" applyFont="1" applyFill="1" applyBorder="1" applyAlignment="1"/>
    <xf numFmtId="0" fontId="27" fillId="2" borderId="10" xfId="0" applyFont="1" applyFill="1" applyBorder="1" applyAlignment="1">
      <alignment horizontal="left"/>
    </xf>
    <xf numFmtId="170" fontId="26" fillId="2" borderId="10" xfId="1" applyNumberFormat="1" applyFont="1" applyFill="1" applyBorder="1" applyAlignment="1" applyProtection="1">
      <alignment horizontal="left" vertical="center"/>
    </xf>
    <xf numFmtId="0" fontId="26" fillId="2" borderId="10" xfId="0" applyFont="1" applyFill="1" applyBorder="1" applyAlignment="1">
      <alignment vertical="center" wrapText="1"/>
    </xf>
    <xf numFmtId="0" fontId="55" fillId="2" borderId="0" xfId="0" applyFont="1" applyFill="1" applyAlignment="1"/>
    <xf numFmtId="165" fontId="53" fillId="2" borderId="0" xfId="1" applyNumberFormat="1" applyFont="1" applyFill="1" applyProtection="1"/>
    <xf numFmtId="0" fontId="26" fillId="2" borderId="10" xfId="0" applyFont="1" applyFill="1" applyBorder="1" applyAlignment="1">
      <alignment horizontal="left" wrapText="1"/>
    </xf>
    <xf numFmtId="165" fontId="26" fillId="2" borderId="10" xfId="1" applyNumberFormat="1" applyFont="1" applyFill="1" applyBorder="1" applyAlignment="1" applyProtection="1">
      <alignment horizontal="center"/>
    </xf>
    <xf numFmtId="165" fontId="26" fillId="2" borderId="10" xfId="0" applyNumberFormat="1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/>
    </xf>
    <xf numFmtId="165" fontId="27" fillId="2" borderId="10" xfId="1" applyNumberFormat="1" applyFont="1" applyFill="1" applyBorder="1" applyAlignment="1" applyProtection="1">
      <alignment horizontal="left" vertical="center"/>
    </xf>
    <xf numFmtId="0" fontId="27" fillId="2" borderId="10" xfId="0" applyFont="1" applyFill="1" applyBorder="1" applyAlignment="1">
      <alignment horizontal="left" vertical="center"/>
    </xf>
    <xf numFmtId="165" fontId="27" fillId="12" borderId="10" xfId="0" applyNumberFormat="1" applyFont="1" applyFill="1" applyBorder="1" applyAlignment="1"/>
    <xf numFmtId="0" fontId="27" fillId="2" borderId="10" xfId="0" applyFont="1" applyFill="1" applyBorder="1" applyAlignment="1">
      <alignment wrapText="1"/>
    </xf>
    <xf numFmtId="170" fontId="13" fillId="3" borderId="10" xfId="1" applyNumberFormat="1" applyFont="1" applyFill="1" applyBorder="1" applyAlignment="1" applyProtection="1">
      <alignment horizontal="left" vertical="center"/>
    </xf>
    <xf numFmtId="165" fontId="4" fillId="3" borderId="10" xfId="1" applyNumberFormat="1" applyFont="1" applyFill="1" applyBorder="1" applyAlignment="1" applyProtection="1">
      <alignment vertical="center" wrapText="1"/>
    </xf>
    <xf numFmtId="165" fontId="26" fillId="12" borderId="58" xfId="1" applyNumberFormat="1" applyFont="1" applyFill="1" applyBorder="1" applyProtection="1"/>
    <xf numFmtId="0" fontId="26" fillId="4" borderId="10" xfId="0" applyFont="1" applyFill="1" applyBorder="1" applyAlignment="1">
      <alignment horizontal="left"/>
    </xf>
    <xf numFmtId="0" fontId="26" fillId="4" borderId="10" xfId="0" applyFont="1" applyFill="1" applyBorder="1" applyAlignment="1"/>
    <xf numFmtId="0" fontId="24" fillId="2" borderId="0" xfId="0" applyFont="1" applyFill="1" applyAlignment="1">
      <alignment horizontal="left"/>
    </xf>
    <xf numFmtId="165" fontId="41" fillId="2" borderId="0" xfId="1" applyNumberFormat="1" applyFont="1" applyFill="1" applyProtection="1"/>
    <xf numFmtId="165" fontId="29" fillId="2" borderId="0" xfId="1" applyNumberFormat="1" applyFont="1" applyFill="1" applyProtection="1"/>
    <xf numFmtId="165" fontId="24" fillId="2" borderId="0" xfId="1" applyNumberFormat="1" applyFont="1" applyFill="1" applyAlignment="1" applyProtection="1">
      <alignment horizontal="left"/>
    </xf>
    <xf numFmtId="165" fontId="29" fillId="2" borderId="0" xfId="1" applyNumberFormat="1" applyFont="1" applyFill="1" applyAlignment="1" applyProtection="1">
      <alignment wrapText="1"/>
    </xf>
    <xf numFmtId="165" fontId="58" fillId="2" borderId="0" xfId="1" applyNumberFormat="1" applyFont="1" applyFill="1" applyProtection="1"/>
    <xf numFmtId="165" fontId="54" fillId="2" borderId="0" xfId="0" applyNumberFormat="1" applyFont="1" applyFill="1" applyAlignment="1"/>
    <xf numFmtId="0" fontId="54" fillId="2" borderId="0" xfId="0" applyFont="1" applyFill="1" applyAlignment="1">
      <alignment horizontal="left"/>
    </xf>
    <xf numFmtId="0" fontId="29" fillId="2" borderId="0" xfId="0" applyFont="1" applyFill="1" applyAlignment="1"/>
    <xf numFmtId="168" fontId="54" fillId="2" borderId="0" xfId="1" applyNumberFormat="1" applyFont="1" applyFill="1" applyProtection="1"/>
    <xf numFmtId="3" fontId="29" fillId="2" borderId="0" xfId="0" applyNumberFormat="1" applyFont="1" applyFill="1" applyAlignment="1"/>
    <xf numFmtId="0" fontId="30" fillId="0" borderId="0" xfId="0" applyFont="1" applyAlignment="1"/>
    <xf numFmtId="0" fontId="22" fillId="0" borderId="0" xfId="0" applyFont="1" applyAlignment="1"/>
    <xf numFmtId="0" fontId="22" fillId="3" borderId="0" xfId="0" applyFont="1" applyFill="1" applyAlignment="1"/>
    <xf numFmtId="0" fontId="30" fillId="0" borderId="0" xfId="0" applyFont="1" applyAlignment="1">
      <alignment horizontal="left" vertical="center" indent="2"/>
    </xf>
    <xf numFmtId="0" fontId="22" fillId="3" borderId="0" xfId="0" applyFont="1" applyFill="1">
      <alignment vertical="center"/>
    </xf>
    <xf numFmtId="0" fontId="30" fillId="0" borderId="60" xfId="0" applyFont="1" applyBorder="1" applyAlignment="1">
      <alignment vertical="center" wrapText="1"/>
    </xf>
    <xf numFmtId="0" fontId="30" fillId="0" borderId="61" xfId="0" applyFont="1" applyBorder="1">
      <alignment vertical="center"/>
    </xf>
    <xf numFmtId="0" fontId="30" fillId="3" borderId="67" xfId="0" applyFont="1" applyFill="1" applyBorder="1">
      <alignment vertical="center"/>
    </xf>
    <xf numFmtId="0" fontId="30" fillId="0" borderId="73" xfId="0" applyFont="1" applyBorder="1" applyAlignment="1">
      <alignment vertical="center" wrapText="1"/>
    </xf>
    <xf numFmtId="0" fontId="30" fillId="0" borderId="64" xfId="0" applyFont="1" applyBorder="1" applyAlignment="1">
      <alignment vertical="center" wrapText="1"/>
    </xf>
    <xf numFmtId="0" fontId="22" fillId="0" borderId="68" xfId="0" applyFont="1" applyBorder="1">
      <alignment vertical="center"/>
    </xf>
    <xf numFmtId="0" fontId="22" fillId="3" borderId="68" xfId="0" applyFont="1" applyFill="1" applyBorder="1">
      <alignment vertical="center"/>
    </xf>
    <xf numFmtId="0" fontId="22" fillId="0" borderId="64" xfId="0" applyFont="1" applyBorder="1" applyAlignment="1">
      <alignment vertical="center" wrapText="1"/>
    </xf>
    <xf numFmtId="3" fontId="22" fillId="0" borderId="68" xfId="0" applyNumberFormat="1" applyFont="1" applyBorder="1">
      <alignment vertical="center"/>
    </xf>
    <xf numFmtId="3" fontId="22" fillId="3" borderId="68" xfId="0" applyNumberFormat="1" applyFont="1" applyFill="1" applyBorder="1">
      <alignment vertical="center"/>
    </xf>
    <xf numFmtId="3" fontId="30" fillId="0" borderId="68" xfId="0" applyNumberFormat="1" applyFont="1" applyBorder="1">
      <alignment vertical="center"/>
    </xf>
    <xf numFmtId="3" fontId="30" fillId="3" borderId="68" xfId="0" applyNumberFormat="1" applyFont="1" applyFill="1" applyBorder="1">
      <alignment vertical="center"/>
    </xf>
    <xf numFmtId="165" fontId="22" fillId="3" borderId="68" xfId="1" applyNumberFormat="1" applyFont="1" applyFill="1" applyBorder="1" applyAlignment="1" applyProtection="1">
      <alignment vertical="center"/>
    </xf>
    <xf numFmtId="165" fontId="22" fillId="0" borderId="59" xfId="1" applyNumberFormat="1" applyFont="1" applyBorder="1" applyAlignment="1" applyProtection="1">
      <alignment vertical="center"/>
    </xf>
    <xf numFmtId="165" fontId="22" fillId="0" borderId="22" xfId="1" applyNumberFormat="1" applyFont="1" applyBorder="1" applyAlignment="1" applyProtection="1">
      <alignment vertical="center"/>
    </xf>
    <xf numFmtId="0" fontId="30" fillId="3" borderId="50" xfId="0" applyFont="1" applyFill="1" applyBorder="1">
      <alignment vertical="center"/>
    </xf>
    <xf numFmtId="3" fontId="22" fillId="0" borderId="105" xfId="0" applyNumberFormat="1" applyFont="1" applyBorder="1">
      <alignment vertical="center"/>
    </xf>
    <xf numFmtId="165" fontId="22" fillId="0" borderId="68" xfId="1" applyNumberFormat="1" applyFont="1" applyBorder="1" applyAlignment="1" applyProtection="1">
      <alignment vertical="center"/>
    </xf>
    <xf numFmtId="0" fontId="30" fillId="0" borderId="61" xfId="0" applyFont="1" applyBorder="1" applyAlignment="1">
      <alignment vertical="center" wrapText="1"/>
    </xf>
    <xf numFmtId="0" fontId="30" fillId="3" borderId="67" xfId="0" applyFont="1" applyFill="1" applyBorder="1" applyAlignment="1">
      <alignment vertical="center" wrapText="1"/>
    </xf>
    <xf numFmtId="0" fontId="30" fillId="3" borderId="64" xfId="0" applyFont="1" applyFill="1" applyBorder="1" applyAlignment="1">
      <alignment vertical="center" wrapText="1"/>
    </xf>
    <xf numFmtId="3" fontId="22" fillId="0" borderId="68" xfId="0" applyNumberFormat="1" applyFont="1" applyBorder="1" applyAlignment="1">
      <alignment vertical="center" wrapText="1"/>
    </xf>
    <xf numFmtId="3" fontId="22" fillId="3" borderId="68" xfId="0" applyNumberFormat="1" applyFont="1" applyFill="1" applyBorder="1" applyAlignment="1">
      <alignment vertical="center" wrapText="1"/>
    </xf>
    <xf numFmtId="0" fontId="22" fillId="0" borderId="68" xfId="0" applyFont="1" applyBorder="1" applyAlignment="1">
      <alignment vertical="center" wrapText="1"/>
    </xf>
    <xf numFmtId="0" fontId="22" fillId="3" borderId="68" xfId="0" applyFont="1" applyFill="1" applyBorder="1" applyAlignment="1">
      <alignment vertical="center" wrapText="1"/>
    </xf>
    <xf numFmtId="165" fontId="22" fillId="0" borderId="68" xfId="1" applyNumberFormat="1" applyFont="1" applyBorder="1" applyAlignment="1" applyProtection="1">
      <alignment vertical="center" wrapText="1"/>
    </xf>
    <xf numFmtId="3" fontId="30" fillId="0" borderId="68" xfId="0" applyNumberFormat="1" applyFont="1" applyBorder="1" applyAlignment="1">
      <alignment vertical="center" wrapText="1"/>
    </xf>
    <xf numFmtId="3" fontId="30" fillId="3" borderId="68" xfId="0" applyNumberFormat="1" applyFont="1" applyFill="1" applyBorder="1" applyAlignment="1">
      <alignment vertical="center" wrapText="1"/>
    </xf>
    <xf numFmtId="0" fontId="30" fillId="0" borderId="62" xfId="0" applyFont="1" applyBorder="1">
      <alignment vertical="center"/>
    </xf>
    <xf numFmtId="0" fontId="30" fillId="0" borderId="63" xfId="0" applyFont="1" applyBorder="1">
      <alignment vertical="center"/>
    </xf>
    <xf numFmtId="0" fontId="30" fillId="0" borderId="76" xfId="0" applyFont="1" applyBorder="1">
      <alignment vertical="center"/>
    </xf>
    <xf numFmtId="0" fontId="30" fillId="3" borderId="62" xfId="0" applyFont="1" applyFill="1" applyBorder="1">
      <alignment vertical="center"/>
    </xf>
    <xf numFmtId="0" fontId="22" fillId="0" borderId="77" xfId="0" applyFont="1" applyBorder="1" applyAlignment="1">
      <alignment vertical="center" wrapText="1"/>
    </xf>
    <xf numFmtId="3" fontId="22" fillId="0" borderId="78" xfId="0" applyNumberFormat="1" applyFont="1" applyBorder="1">
      <alignment vertical="center"/>
    </xf>
    <xf numFmtId="3" fontId="22" fillId="3" borderId="78" xfId="0" applyNumberFormat="1" applyFont="1" applyFill="1" applyBorder="1">
      <alignment vertical="center"/>
    </xf>
    <xf numFmtId="0" fontId="22" fillId="3" borderId="64" xfId="0" applyFont="1" applyFill="1" applyBorder="1" applyAlignment="1">
      <alignment vertical="center" wrapText="1"/>
    </xf>
    <xf numFmtId="0" fontId="22" fillId="0" borderId="78" xfId="0" applyFont="1" applyBorder="1">
      <alignment vertical="center"/>
    </xf>
    <xf numFmtId="0" fontId="22" fillId="3" borderId="78" xfId="0" applyFont="1" applyFill="1" applyBorder="1">
      <alignment vertical="center"/>
    </xf>
    <xf numFmtId="0" fontId="30" fillId="3" borderId="50" xfId="0" applyFont="1" applyFill="1" applyBorder="1" applyAlignment="1">
      <alignment vertical="center" wrapText="1"/>
    </xf>
    <xf numFmtId="3" fontId="22" fillId="0" borderId="70" xfId="0" applyNumberFormat="1" applyFont="1" applyBorder="1">
      <alignment vertical="center"/>
    </xf>
    <xf numFmtId="3" fontId="22" fillId="3" borderId="70" xfId="0" applyNumberFormat="1" applyFont="1" applyFill="1" applyBorder="1">
      <alignment vertical="center"/>
    </xf>
    <xf numFmtId="165" fontId="22" fillId="3" borderId="70" xfId="1" applyNumberFormat="1" applyFont="1" applyFill="1" applyBorder="1" applyAlignment="1" applyProtection="1">
      <alignment vertical="center"/>
    </xf>
    <xf numFmtId="0" fontId="22" fillId="0" borderId="42" xfId="0" applyFont="1" applyBorder="1">
      <alignment vertical="center"/>
    </xf>
    <xf numFmtId="0" fontId="22" fillId="0" borderId="50" xfId="0" applyFont="1" applyBorder="1">
      <alignment vertical="center"/>
    </xf>
    <xf numFmtId="0" fontId="22" fillId="0" borderId="70" xfId="0" applyFont="1" applyBorder="1">
      <alignment vertical="center"/>
    </xf>
    <xf numFmtId="0" fontId="22" fillId="0" borderId="73" xfId="0" applyFont="1" applyBorder="1" applyAlignment="1">
      <alignment vertical="center" wrapText="1"/>
    </xf>
    <xf numFmtId="0" fontId="22" fillId="3" borderId="59" xfId="0" applyFont="1" applyFill="1" applyBorder="1">
      <alignment vertical="center"/>
    </xf>
    <xf numFmtId="0" fontId="22" fillId="0" borderId="22" xfId="0" applyFont="1" applyBorder="1">
      <alignment vertical="center"/>
    </xf>
    <xf numFmtId="3" fontId="30" fillId="11" borderId="68" xfId="0" applyNumberFormat="1" applyFont="1" applyFill="1" applyBorder="1">
      <alignment vertical="center"/>
    </xf>
    <xf numFmtId="0" fontId="30" fillId="0" borderId="99" xfId="0" applyFont="1" applyBorder="1" applyAlignment="1">
      <alignment vertical="center" wrapText="1"/>
    </xf>
    <xf numFmtId="165" fontId="22" fillId="0" borderId="70" xfId="1" applyNumberFormat="1" applyFont="1" applyBorder="1" applyAlignment="1" applyProtection="1">
      <alignment vertical="center"/>
    </xf>
    <xf numFmtId="170" fontId="4" fillId="3" borderId="10" xfId="1" applyNumberFormat="1" applyFont="1" applyFill="1" applyBorder="1" applyAlignment="1" applyProtection="1">
      <alignment horizontal="left" vertical="center"/>
    </xf>
    <xf numFmtId="1" fontId="4" fillId="3" borderId="10" xfId="1" applyNumberFormat="1" applyFont="1" applyFill="1" applyBorder="1" applyAlignment="1" applyProtection="1">
      <alignment horizontal="left"/>
    </xf>
    <xf numFmtId="165" fontId="4" fillId="3" borderId="10" xfId="1" applyNumberFormat="1" applyFont="1" applyFill="1" applyBorder="1" applyAlignment="1" applyProtection="1">
      <alignment wrapText="1"/>
    </xf>
    <xf numFmtId="170" fontId="4" fillId="3" borderId="10" xfId="1" applyNumberFormat="1" applyFont="1" applyFill="1" applyBorder="1" applyAlignment="1" applyProtection="1">
      <alignment horizontal="left" vertical="center" wrapText="1"/>
    </xf>
    <xf numFmtId="170" fontId="26" fillId="3" borderId="10" xfId="1" applyNumberFormat="1" applyFont="1" applyFill="1" applyBorder="1" applyAlignment="1" applyProtection="1">
      <alignment horizontal="left" vertical="center" wrapText="1"/>
    </xf>
    <xf numFmtId="165" fontId="26" fillId="2" borderId="10" xfId="1" applyNumberFormat="1" applyFont="1" applyFill="1" applyBorder="1" applyAlignment="1" applyProtection="1">
      <alignment vertical="center"/>
    </xf>
    <xf numFmtId="165" fontId="26" fillId="0" borderId="10" xfId="1" applyNumberFormat="1" applyFont="1" applyBorder="1" applyAlignment="1" applyProtection="1">
      <alignment vertical="center"/>
    </xf>
    <xf numFmtId="0" fontId="4" fillId="2" borderId="10" xfId="0" applyFont="1" applyFill="1" applyBorder="1" applyAlignment="1">
      <alignment vertical="center" wrapText="1"/>
    </xf>
    <xf numFmtId="165" fontId="26" fillId="0" borderId="10" xfId="1" applyNumberFormat="1" applyFont="1" applyBorder="1" applyAlignment="1" applyProtection="1">
      <alignment vertical="center" wrapText="1"/>
    </xf>
    <xf numFmtId="165" fontId="26" fillId="12" borderId="10" xfId="1" applyNumberFormat="1" applyFont="1" applyFill="1" applyBorder="1" applyAlignment="1" applyProtection="1">
      <alignment vertical="center" wrapText="1"/>
    </xf>
    <xf numFmtId="165" fontId="27" fillId="12" borderId="10" xfId="1" applyNumberFormat="1" applyFont="1" applyFill="1" applyBorder="1" applyAlignment="1" applyProtection="1">
      <alignment vertical="center" wrapText="1"/>
    </xf>
    <xf numFmtId="165" fontId="27" fillId="4" borderId="10" xfId="1" applyNumberFormat="1" applyFont="1" applyFill="1" applyBorder="1" applyAlignment="1" applyProtection="1">
      <alignment vertical="center"/>
    </xf>
    <xf numFmtId="0" fontId="18" fillId="0" borderId="42" xfId="0" applyFont="1" applyBorder="1" applyAlignment="1">
      <alignment horizontal="right" vertical="center" wrapText="1"/>
    </xf>
    <xf numFmtId="0" fontId="17" fillId="3" borderId="123" xfId="0" applyFont="1" applyFill="1" applyBorder="1" applyAlignment="1">
      <alignment horizontal="right" vertical="center" wrapText="1"/>
    </xf>
    <xf numFmtId="0" fontId="1" fillId="0" borderId="39" xfId="0" applyFont="1" applyBorder="1" applyAlignment="1"/>
    <xf numFmtId="43" fontId="0" fillId="0" borderId="0" xfId="0" applyNumberFormat="1">
      <alignment vertical="center"/>
    </xf>
    <xf numFmtId="0" fontId="17" fillId="3" borderId="108" xfId="0" applyFont="1" applyFill="1" applyBorder="1" applyAlignment="1">
      <alignment vertical="center" wrapText="1"/>
    </xf>
    <xf numFmtId="3" fontId="16" fillId="3" borderId="41" xfId="0" applyNumberFormat="1" applyFont="1" applyFill="1" applyBorder="1" applyAlignment="1">
      <alignment horizontal="right" vertical="center" wrapText="1"/>
    </xf>
    <xf numFmtId="0" fontId="16" fillId="3" borderId="41" xfId="0" applyFont="1" applyFill="1" applyBorder="1">
      <alignment vertical="center"/>
    </xf>
    <xf numFmtId="3" fontId="16" fillId="8" borderId="21" xfId="0" applyNumberFormat="1" applyFont="1" applyFill="1" applyBorder="1" applyAlignment="1">
      <alignment horizontal="right" vertical="center" wrapText="1"/>
    </xf>
    <xf numFmtId="3" fontId="16" fillId="8" borderId="22" xfId="0" applyNumberFormat="1" applyFont="1" applyFill="1" applyBorder="1" applyAlignment="1">
      <alignment horizontal="right" vertical="center" wrapText="1"/>
    </xf>
    <xf numFmtId="3" fontId="1" fillId="0" borderId="0" xfId="1" applyNumberFormat="1">
      <protection locked="0"/>
    </xf>
    <xf numFmtId="0" fontId="16" fillId="3" borderId="50" xfId="0" applyFont="1" applyFill="1" applyBorder="1" applyAlignment="1">
      <alignment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7" fillId="0" borderId="0" xfId="0" applyFont="1" applyAlignment="1"/>
    <xf numFmtId="0" fontId="13" fillId="7" borderId="0" xfId="0" applyFont="1" applyFill="1" applyAlignment="1"/>
    <xf numFmtId="0" fontId="13" fillId="0" borderId="10" xfId="0" applyFont="1" applyBorder="1" applyAlignment="1">
      <alignment horizontal="left" vertical="top"/>
    </xf>
    <xf numFmtId="0" fontId="13" fillId="13" borderId="10" xfId="0" applyFont="1" applyFill="1" applyBorder="1" applyAlignment="1">
      <alignment horizontal="left" vertical="top"/>
    </xf>
    <xf numFmtId="0" fontId="13" fillId="6" borderId="10" xfId="0" applyFont="1" applyFill="1" applyBorder="1" applyAlignment="1">
      <alignment horizontal="left" vertical="top" wrapText="1"/>
    </xf>
    <xf numFmtId="0" fontId="47" fillId="4" borderId="0" xfId="0" applyFont="1" applyFill="1" applyAlignment="1">
      <alignment vertical="top" wrapText="1"/>
    </xf>
    <xf numFmtId="165" fontId="47" fillId="4" borderId="0" xfId="0" applyNumberFormat="1" applyFont="1" applyFill="1" applyAlignment="1"/>
    <xf numFmtId="165" fontId="13" fillId="7" borderId="0" xfId="0" applyNumberFormat="1" applyFont="1" applyFill="1" applyAlignment="1"/>
    <xf numFmtId="165" fontId="47" fillId="13" borderId="0" xfId="1" applyNumberFormat="1" applyFont="1" applyFill="1" applyAlignment="1" applyProtection="1">
      <alignment vertical="top" wrapText="1"/>
    </xf>
    <xf numFmtId="165" fontId="13" fillId="7" borderId="0" xfId="1" applyNumberFormat="1" applyFont="1" applyFill="1" applyProtection="1"/>
    <xf numFmtId="165" fontId="0" fillId="2" borderId="0" xfId="1" applyNumberFormat="1" applyFont="1" applyFill="1" applyProtection="1"/>
    <xf numFmtId="165" fontId="47" fillId="13" borderId="0" xfId="1" applyNumberFormat="1" applyFont="1" applyFill="1" applyAlignment="1" applyProtection="1">
      <alignment vertical="top"/>
    </xf>
    <xf numFmtId="0" fontId="13" fillId="4" borderId="10" xfId="0" applyFont="1" applyFill="1" applyBorder="1" applyAlignment="1">
      <alignment horizontal="left" vertical="top"/>
    </xf>
    <xf numFmtId="165" fontId="47" fillId="0" borderId="0" xfId="1" applyNumberFormat="1" applyFont="1" applyProtection="1"/>
    <xf numFmtId="165" fontId="47" fillId="0" borderId="0" xfId="0" applyNumberFormat="1" applyFont="1" applyAlignment="1"/>
    <xf numFmtId="165" fontId="47" fillId="4" borderId="0" xfId="1" applyNumberFormat="1" applyFont="1" applyFill="1" applyAlignment="1" applyProtection="1">
      <alignment vertical="top"/>
    </xf>
    <xf numFmtId="43" fontId="13" fillId="2" borderId="0" xfId="0" applyNumberFormat="1" applyFont="1" applyFill="1" applyAlignment="1"/>
    <xf numFmtId="165" fontId="33" fillId="2" borderId="0" xfId="1" applyNumberFormat="1" applyFont="1" applyFill="1" applyProtection="1"/>
    <xf numFmtId="165" fontId="61" fillId="3" borderId="0" xfId="1" applyNumberFormat="1" applyFont="1" applyFill="1" applyProtection="1"/>
    <xf numFmtId="165" fontId="32" fillId="3" borderId="0" xfId="1" applyNumberFormat="1" applyFont="1" applyFill="1" applyProtection="1"/>
    <xf numFmtId="165" fontId="4" fillId="3" borderId="0" xfId="1" applyNumberFormat="1" applyFont="1" applyFill="1" applyProtection="1"/>
    <xf numFmtId="1" fontId="33" fillId="3" borderId="0" xfId="1" applyNumberFormat="1" applyFont="1" applyFill="1" applyAlignment="1" applyProtection="1">
      <alignment horizontal="left"/>
    </xf>
    <xf numFmtId="165" fontId="33" fillId="11" borderId="0" xfId="1" applyNumberFormat="1" applyFont="1" applyFill="1" applyProtection="1"/>
    <xf numFmtId="165" fontId="33" fillId="4" borderId="0" xfId="1" applyNumberFormat="1" applyFont="1" applyFill="1" applyProtection="1"/>
    <xf numFmtId="1" fontId="3" fillId="3" borderId="10" xfId="1" applyNumberFormat="1" applyFont="1" applyFill="1" applyBorder="1" applyAlignment="1" applyProtection="1">
      <alignment horizontal="left"/>
    </xf>
    <xf numFmtId="165" fontId="4" fillId="2" borderId="10" xfId="1" applyNumberFormat="1" applyFont="1" applyFill="1" applyBorder="1" applyAlignment="1" applyProtection="1">
      <alignment wrapText="1"/>
    </xf>
    <xf numFmtId="165" fontId="3" fillId="3" borderId="10" xfId="1" applyNumberFormat="1" applyFont="1" applyFill="1" applyBorder="1" applyProtection="1"/>
    <xf numFmtId="165" fontId="4" fillId="3" borderId="10" xfId="1" applyNumberFormat="1" applyFont="1" applyFill="1" applyBorder="1" applyProtection="1"/>
    <xf numFmtId="1" fontId="4" fillId="3" borderId="10" xfId="1" applyNumberFormat="1" applyFont="1" applyFill="1" applyBorder="1" applyAlignment="1" applyProtection="1">
      <alignment horizontal="left" wrapText="1"/>
    </xf>
    <xf numFmtId="1" fontId="4" fillId="2" borderId="10" xfId="1" applyNumberFormat="1" applyFont="1" applyFill="1" applyBorder="1" applyAlignment="1" applyProtection="1">
      <alignment horizontal="left" wrapText="1"/>
    </xf>
    <xf numFmtId="1" fontId="3" fillId="12" borderId="10" xfId="1" applyNumberFormat="1" applyFont="1" applyFill="1" applyBorder="1" applyAlignment="1" applyProtection="1">
      <alignment horizontal="left"/>
    </xf>
    <xf numFmtId="165" fontId="3" fillId="12" borderId="10" xfId="1" applyNumberFormat="1" applyFont="1" applyFill="1" applyBorder="1" applyAlignment="1" applyProtection="1">
      <alignment wrapText="1"/>
    </xf>
    <xf numFmtId="165" fontId="4" fillId="11" borderId="10" xfId="1" applyNumberFormat="1" applyFont="1" applyFill="1" applyBorder="1" applyProtection="1"/>
    <xf numFmtId="165" fontId="4" fillId="3" borderId="10" xfId="1" applyNumberFormat="1" applyFont="1" applyFill="1" applyBorder="1" applyAlignment="1" applyProtection="1">
      <alignment horizontal="right"/>
    </xf>
    <xf numFmtId="165" fontId="3" fillId="4" borderId="10" xfId="1" applyNumberFormat="1" applyFont="1" applyFill="1" applyBorder="1" applyAlignment="1" applyProtection="1">
      <alignment wrapText="1"/>
    </xf>
    <xf numFmtId="165" fontId="4" fillId="4" borderId="10" xfId="1" applyNumberFormat="1" applyFont="1" applyFill="1" applyBorder="1" applyAlignment="1" applyProtection="1">
      <alignment wrapText="1"/>
    </xf>
    <xf numFmtId="1" fontId="26" fillId="3" borderId="10" xfId="1" applyNumberFormat="1" applyFont="1" applyFill="1" applyBorder="1" applyAlignment="1" applyProtection="1">
      <alignment horizontal="left" wrapText="1"/>
    </xf>
    <xf numFmtId="165" fontId="26" fillId="3" borderId="10" xfId="1" applyNumberFormat="1" applyFont="1" applyFill="1" applyBorder="1" applyAlignment="1" applyProtection="1">
      <alignment wrapText="1"/>
    </xf>
    <xf numFmtId="165" fontId="44" fillId="3" borderId="10" xfId="1" applyNumberFormat="1" applyFont="1" applyFill="1" applyBorder="1" applyProtection="1"/>
    <xf numFmtId="165" fontId="44" fillId="2" borderId="10" xfId="1" applyNumberFormat="1" applyFont="1" applyFill="1" applyBorder="1" applyProtection="1"/>
    <xf numFmtId="1" fontId="4" fillId="12" borderId="10" xfId="1" applyNumberFormat="1" applyFont="1" applyFill="1" applyBorder="1" applyAlignment="1" applyProtection="1">
      <alignment horizontal="left"/>
    </xf>
    <xf numFmtId="165" fontId="3" fillId="12" borderId="10" xfId="1" applyNumberFormat="1" applyFont="1" applyFill="1" applyBorder="1" applyProtection="1"/>
    <xf numFmtId="165" fontId="32" fillId="2" borderId="0" xfId="1" applyNumberFormat="1" applyFont="1" applyFill="1" applyProtection="1"/>
    <xf numFmtId="0" fontId="4" fillId="2" borderId="10" xfId="1" applyNumberFormat="1" applyFont="1" applyFill="1" applyBorder="1" applyAlignment="1" applyProtection="1">
      <alignment horizontal="left" vertical="top"/>
    </xf>
    <xf numFmtId="1" fontId="3" fillId="4" borderId="10" xfId="1" applyNumberFormat="1" applyFont="1" applyFill="1" applyBorder="1" applyAlignment="1" applyProtection="1">
      <alignment horizontal="left"/>
    </xf>
    <xf numFmtId="1" fontId="4" fillId="3" borderId="0" xfId="1" applyNumberFormat="1" applyFont="1" applyFill="1" applyAlignment="1" applyProtection="1">
      <alignment horizontal="left"/>
    </xf>
    <xf numFmtId="165" fontId="4" fillId="3" borderId="0" xfId="1" applyNumberFormat="1" applyFont="1" applyFill="1" applyAlignment="1" applyProtection="1">
      <alignment wrapText="1"/>
    </xf>
    <xf numFmtId="165" fontId="4" fillId="4" borderId="0" xfId="1" applyNumberFormat="1" applyFont="1" applyFill="1" applyProtection="1"/>
    <xf numFmtId="0" fontId="0" fillId="2" borderId="0" xfId="0" applyFont="1" applyFill="1" applyAlignment="1"/>
    <xf numFmtId="3" fontId="62" fillId="0" borderId="0" xfId="0" applyNumberFormat="1" applyFont="1" applyAlignment="1">
      <alignment horizontal="center" vertical="center" wrapText="1"/>
    </xf>
    <xf numFmtId="3" fontId="63" fillId="0" borderId="0" xfId="0" applyNumberFormat="1" applyFont="1">
      <alignment vertical="center"/>
    </xf>
    <xf numFmtId="0" fontId="77" fillId="2" borderId="0" xfId="0" applyFont="1" applyFill="1" applyAlignment="1"/>
    <xf numFmtId="165" fontId="75" fillId="2" borderId="10" xfId="1" applyNumberFormat="1" applyFont="1" applyFill="1" applyBorder="1" applyProtection="1"/>
    <xf numFmtId="165" fontId="75" fillId="2" borderId="10" xfId="1" applyNumberFormat="1" applyFont="1" applyFill="1" applyBorder="1" applyAlignment="1" applyProtection="1">
      <alignment horizontal="center"/>
    </xf>
    <xf numFmtId="165" fontId="75" fillId="2" borderId="10" xfId="1" applyNumberFormat="1" applyFont="1" applyFill="1" applyBorder="1" applyAlignment="1" applyProtection="1">
      <alignment horizontal="left" vertical="center"/>
    </xf>
    <xf numFmtId="170" fontId="82" fillId="3" borderId="10" xfId="1" applyNumberFormat="1" applyFont="1" applyFill="1" applyBorder="1" applyAlignment="1" applyProtection="1">
      <alignment horizontal="left" vertical="center"/>
    </xf>
    <xf numFmtId="165" fontId="82" fillId="3" borderId="10" xfId="1" applyNumberFormat="1" applyFont="1" applyFill="1" applyBorder="1" applyAlignment="1" applyProtection="1">
      <alignment vertical="center" wrapText="1"/>
    </xf>
    <xf numFmtId="0" fontId="73" fillId="3" borderId="10" xfId="16" applyFont="1" applyFill="1" applyBorder="1" applyAlignment="1">
      <alignment horizontal="left" vertical="top"/>
    </xf>
    <xf numFmtId="0" fontId="73" fillId="3" borderId="10" xfId="16" applyFont="1" applyFill="1" applyBorder="1" applyAlignment="1">
      <alignment horizontal="left" vertical="top" wrapText="1"/>
    </xf>
    <xf numFmtId="1" fontId="73" fillId="2" borderId="10" xfId="11" applyNumberFormat="1" applyFont="1" applyFill="1" applyBorder="1" applyAlignment="1" applyProtection="1">
      <alignment horizontal="left"/>
    </xf>
    <xf numFmtId="0" fontId="74" fillId="3" borderId="10" xfId="16" applyFont="1" applyFill="1" applyBorder="1" applyAlignment="1">
      <alignment horizontal="left"/>
    </xf>
    <xf numFmtId="0" fontId="18" fillId="0" borderId="50" xfId="0" applyFont="1" applyBorder="1" applyAlignment="1">
      <alignment vertical="center" wrapText="1"/>
    </xf>
    <xf numFmtId="0" fontId="16" fillId="3" borderId="39" xfId="0" applyFont="1" applyFill="1" applyBorder="1" applyAlignment="1">
      <alignment vertical="center" wrapText="1"/>
    </xf>
    <xf numFmtId="0" fontId="16" fillId="3" borderId="41" xfId="0" applyFont="1" applyFill="1" applyBorder="1" applyAlignment="1">
      <alignment vertical="center" wrapText="1"/>
    </xf>
    <xf numFmtId="0" fontId="17" fillId="3" borderId="41" xfId="0" applyFont="1" applyFill="1" applyBorder="1" applyAlignment="1">
      <alignment vertical="center" wrapText="1"/>
    </xf>
    <xf numFmtId="3" fontId="16" fillId="3" borderId="21" xfId="0" applyNumberFormat="1" applyFont="1" applyFill="1" applyBorder="1" applyAlignment="1">
      <alignment horizontal="right" vertical="center" wrapText="1"/>
    </xf>
    <xf numFmtId="3" fontId="16" fillId="3" borderId="23" xfId="0" applyNumberFormat="1" applyFont="1" applyFill="1" applyBorder="1" applyAlignment="1">
      <alignment horizontal="right" vertical="center" wrapText="1"/>
    </xf>
    <xf numFmtId="3" fontId="17" fillId="3" borderId="23" xfId="0" applyNumberFormat="1" applyFont="1" applyFill="1" applyBorder="1" applyAlignment="1">
      <alignment horizontal="right" vertical="center" wrapText="1"/>
    </xf>
    <xf numFmtId="0" fontId="16" fillId="3" borderId="38" xfId="0" applyFont="1" applyFill="1" applyBorder="1" applyAlignment="1">
      <alignment horizontal="right" vertical="center" wrapText="1"/>
    </xf>
    <xf numFmtId="3" fontId="16" fillId="3" borderId="35" xfId="0" applyNumberFormat="1" applyFont="1" applyFill="1" applyBorder="1" applyAlignment="1">
      <alignment horizontal="right" vertical="center" wrapText="1"/>
    </xf>
    <xf numFmtId="3" fontId="17" fillId="3" borderId="35" xfId="0" applyNumberFormat="1" applyFont="1" applyFill="1" applyBorder="1" applyAlignment="1">
      <alignment horizontal="right" vertical="center" wrapText="1"/>
    </xf>
    <xf numFmtId="3" fontId="17" fillId="3" borderId="22" xfId="0" applyNumberFormat="1" applyFont="1" applyFill="1" applyBorder="1" applyAlignment="1">
      <alignment horizontal="right" vertical="center" wrapText="1"/>
    </xf>
    <xf numFmtId="0" fontId="17" fillId="8" borderId="22" xfId="0" applyFont="1" applyFill="1" applyBorder="1" applyAlignment="1">
      <alignment vertical="center" wrapText="1"/>
    </xf>
    <xf numFmtId="0" fontId="16" fillId="3" borderId="0" xfId="0" applyFont="1" applyFill="1" applyAlignment="1">
      <alignment horizontal="right" vertical="center" wrapText="1"/>
    </xf>
    <xf numFmtId="0" fontId="16" fillId="3" borderId="20" xfId="0" applyFont="1" applyFill="1" applyBorder="1" applyAlignment="1">
      <alignment horizontal="right" vertical="center" wrapText="1"/>
    </xf>
    <xf numFmtId="0" fontId="16" fillId="3" borderId="21" xfId="0" applyFont="1" applyFill="1" applyBorder="1" applyAlignment="1">
      <alignment horizontal="right" vertical="center" wrapText="1"/>
    </xf>
    <xf numFmtId="0" fontId="16" fillId="3" borderId="46" xfId="0" applyFont="1" applyFill="1" applyBorder="1" applyAlignment="1">
      <alignment horizontal="right" vertical="center" wrapText="1"/>
    </xf>
    <xf numFmtId="0" fontId="16" fillId="3" borderId="50" xfId="0" applyFont="1" applyFill="1" applyBorder="1" applyAlignment="1">
      <alignment horizontal="right" vertical="center" wrapText="1"/>
    </xf>
    <xf numFmtId="1" fontId="75" fillId="0" borderId="106" xfId="0" applyNumberFormat="1" applyFont="1" applyBorder="1" applyAlignment="1">
      <alignment horizontal="left" vertical="top" wrapText="1"/>
    </xf>
    <xf numFmtId="165" fontId="75" fillId="8" borderId="106" xfId="0" applyNumberFormat="1" applyFont="1" applyFill="1" applyBorder="1" applyAlignment="1">
      <alignment vertical="top" wrapText="1"/>
    </xf>
    <xf numFmtId="1" fontId="75" fillId="14" borderId="106" xfId="0" applyNumberFormat="1" applyFont="1" applyFill="1" applyBorder="1" applyAlignment="1">
      <alignment horizontal="left" vertical="top" wrapText="1"/>
    </xf>
    <xf numFmtId="165" fontId="75" fillId="14" borderId="106" xfId="0" applyNumberFormat="1" applyFont="1" applyFill="1" applyBorder="1" applyAlignment="1">
      <alignment vertical="top" wrapText="1"/>
    </xf>
    <xf numFmtId="0" fontId="85" fillId="3" borderId="41" xfId="0" applyFont="1" applyFill="1" applyBorder="1" applyAlignment="1">
      <alignment vertical="center" wrapText="1"/>
    </xf>
    <xf numFmtId="0" fontId="85" fillId="3" borderId="22" xfId="0" applyFont="1" applyFill="1" applyBorder="1" applyAlignment="1">
      <alignment vertical="center" wrapText="1"/>
    </xf>
    <xf numFmtId="0" fontId="85" fillId="3" borderId="42" xfId="0" applyFont="1" applyFill="1" applyBorder="1" applyAlignment="1">
      <alignment vertical="center" wrapText="1"/>
    </xf>
    <xf numFmtId="0" fontId="85" fillId="3" borderId="39" xfId="0" applyFont="1" applyFill="1" applyBorder="1" applyAlignment="1">
      <alignment vertical="center" wrapText="1"/>
    </xf>
    <xf numFmtId="0" fontId="22" fillId="0" borderId="70" xfId="0" applyFont="1" applyBorder="1" applyAlignment="1">
      <alignment vertical="center" wrapText="1"/>
    </xf>
    <xf numFmtId="0" fontId="22" fillId="3" borderId="70" xfId="0" applyFont="1" applyFill="1" applyBorder="1" applyAlignment="1">
      <alignment vertical="center" wrapText="1"/>
    </xf>
    <xf numFmtId="3" fontId="22" fillId="0" borderId="22" xfId="0" applyNumberFormat="1" applyFont="1" applyBorder="1" applyAlignment="1">
      <alignment vertical="center" wrapText="1"/>
    </xf>
    <xf numFmtId="165" fontId="74" fillId="0" borderId="22" xfId="1" applyNumberFormat="1" applyFont="1" applyBorder="1">
      <protection locked="0"/>
    </xf>
    <xf numFmtId="165" fontId="22" fillId="0" borderId="22" xfId="1" applyNumberFormat="1" applyFont="1" applyBorder="1" applyAlignment="1" applyProtection="1">
      <alignment vertical="center" wrapText="1"/>
    </xf>
    <xf numFmtId="0" fontId="74" fillId="0" borderId="0" xfId="0" applyFont="1" applyAlignment="1"/>
    <xf numFmtId="0" fontId="87" fillId="0" borderId="0" xfId="0" applyFont="1" applyAlignment="1">
      <alignment horizontal="left" vertical="center" indent="2"/>
    </xf>
    <xf numFmtId="0" fontId="73" fillId="0" borderId="0" xfId="0" applyFont="1">
      <alignment vertical="center"/>
    </xf>
    <xf numFmtId="0" fontId="74" fillId="3" borderId="0" xfId="0" applyFont="1" applyFill="1" applyAlignment="1"/>
    <xf numFmtId="0" fontId="74" fillId="3" borderId="0" xfId="0" applyFont="1" applyFill="1">
      <alignment vertical="center"/>
    </xf>
    <xf numFmtId="0" fontId="89" fillId="0" borderId="61" xfId="0" applyFont="1" applyBorder="1">
      <alignment vertical="center"/>
    </xf>
    <xf numFmtId="0" fontId="89" fillId="3" borderId="50" xfId="0" applyFont="1" applyFill="1" applyBorder="1">
      <alignment vertical="center"/>
    </xf>
    <xf numFmtId="0" fontId="89" fillId="0" borderId="22" xfId="0" applyFont="1" applyBorder="1" applyAlignment="1">
      <alignment vertical="center" wrapText="1"/>
    </xf>
    <xf numFmtId="0" fontId="89" fillId="0" borderId="64" xfId="0" applyFont="1" applyBorder="1" applyAlignment="1">
      <alignment vertical="center" wrapText="1"/>
    </xf>
    <xf numFmtId="0" fontId="74" fillId="0" borderId="64" xfId="0" applyFont="1" applyBorder="1" applyAlignment="1">
      <alignment vertical="center" wrapText="1"/>
    </xf>
    <xf numFmtId="3" fontId="74" fillId="0" borderId="68" xfId="0" applyNumberFormat="1" applyFont="1" applyBorder="1">
      <alignment vertical="center"/>
    </xf>
    <xf numFmtId="3" fontId="74" fillId="3" borderId="68" xfId="0" applyNumberFormat="1" applyFont="1" applyFill="1" applyBorder="1">
      <alignment vertical="center"/>
    </xf>
    <xf numFmtId="0" fontId="89" fillId="0" borderId="69" xfId="0" applyFont="1" applyBorder="1" applyAlignment="1">
      <alignment vertical="center" wrapText="1"/>
    </xf>
    <xf numFmtId="3" fontId="89" fillId="0" borderId="70" xfId="0" applyNumberFormat="1" applyFont="1" applyBorder="1">
      <alignment vertical="center"/>
    </xf>
    <xf numFmtId="3" fontId="89" fillId="3" borderId="70" xfId="0" applyNumberFormat="1" applyFont="1" applyFill="1" applyBorder="1">
      <alignment vertical="center"/>
    </xf>
    <xf numFmtId="0" fontId="89" fillId="0" borderId="72" xfId="0" applyFont="1" applyBorder="1">
      <alignment vertical="center"/>
    </xf>
    <xf numFmtId="0" fontId="89" fillId="3" borderId="26" xfId="0" applyFont="1" applyFill="1" applyBorder="1">
      <alignment vertical="center"/>
    </xf>
    <xf numFmtId="0" fontId="74" fillId="0" borderId="68" xfId="0" applyFont="1" applyBorder="1">
      <alignment vertical="center"/>
    </xf>
    <xf numFmtId="165" fontId="74" fillId="0" borderId="105" xfId="1" applyNumberFormat="1" applyFont="1" applyBorder="1" applyAlignment="1" applyProtection="1">
      <alignment vertical="center"/>
    </xf>
    <xf numFmtId="165" fontId="89" fillId="3" borderId="70" xfId="1" applyNumberFormat="1" applyFont="1" applyFill="1" applyBorder="1" applyAlignment="1" applyProtection="1">
      <alignment vertical="center"/>
    </xf>
    <xf numFmtId="165" fontId="89" fillId="0" borderId="70" xfId="1" applyNumberFormat="1" applyFont="1" applyBorder="1" applyAlignment="1" applyProtection="1">
      <alignment vertical="center"/>
    </xf>
    <xf numFmtId="0" fontId="89" fillId="0" borderId="0" xfId="0" applyFont="1" applyAlignment="1">
      <alignment vertical="center" wrapText="1"/>
    </xf>
    <xf numFmtId="3" fontId="74" fillId="0" borderId="105" xfId="0" applyNumberFormat="1" applyFont="1" applyBorder="1">
      <alignment vertical="center"/>
    </xf>
    <xf numFmtId="165" fontId="89" fillId="0" borderId="68" xfId="1" applyNumberFormat="1" applyFont="1" applyBorder="1" applyAlignment="1" applyProtection="1">
      <alignment vertical="center"/>
    </xf>
    <xf numFmtId="165" fontId="89" fillId="3" borderId="68" xfId="1" applyNumberFormat="1" applyFont="1" applyFill="1" applyBorder="1" applyAlignment="1" applyProtection="1">
      <alignment vertical="center"/>
    </xf>
    <xf numFmtId="3" fontId="89" fillId="0" borderId="68" xfId="0" applyNumberFormat="1" applyFont="1" applyBorder="1">
      <alignment vertical="center"/>
    </xf>
    <xf numFmtId="3" fontId="89" fillId="3" borderId="68" xfId="0" applyNumberFormat="1" applyFont="1" applyFill="1" applyBorder="1">
      <alignment vertical="center"/>
    </xf>
    <xf numFmtId="0" fontId="89" fillId="0" borderId="0" xfId="0" applyFont="1">
      <alignment vertical="center"/>
    </xf>
    <xf numFmtId="0" fontId="89" fillId="0" borderId="61" xfId="0" applyFont="1" applyBorder="1" applyAlignment="1">
      <alignment vertical="center" wrapText="1"/>
    </xf>
    <xf numFmtId="0" fontId="89" fillId="3" borderId="67" xfId="0" applyFont="1" applyFill="1" applyBorder="1" applyAlignment="1">
      <alignment vertical="center" wrapText="1"/>
    </xf>
    <xf numFmtId="0" fontId="89" fillId="3" borderId="64" xfId="0" applyFont="1" applyFill="1" applyBorder="1" applyAlignment="1">
      <alignment vertical="center" wrapText="1"/>
    </xf>
    <xf numFmtId="3" fontId="74" fillId="0" borderId="68" xfId="0" applyNumberFormat="1" applyFont="1" applyBorder="1" applyAlignment="1">
      <alignment vertical="center" wrapText="1"/>
    </xf>
    <xf numFmtId="3" fontId="74" fillId="3" borderId="68" xfId="0" applyNumberFormat="1" applyFont="1" applyFill="1" applyBorder="1" applyAlignment="1">
      <alignment vertical="center" wrapText="1"/>
    </xf>
    <xf numFmtId="0" fontId="74" fillId="0" borderId="77" xfId="0" applyFont="1" applyBorder="1" applyAlignment="1">
      <alignment vertical="center" wrapText="1"/>
    </xf>
    <xf numFmtId="3" fontId="74" fillId="0" borderId="78" xfId="0" applyNumberFormat="1" applyFont="1" applyBorder="1" applyAlignment="1">
      <alignment vertical="center" wrapText="1"/>
    </xf>
    <xf numFmtId="0" fontId="74" fillId="0" borderId="68" xfId="0" applyFont="1" applyBorder="1" applyAlignment="1">
      <alignment vertical="center" wrapText="1"/>
    </xf>
    <xf numFmtId="0" fontId="74" fillId="3" borderId="68" xfId="0" applyFont="1" applyFill="1" applyBorder="1" applyAlignment="1">
      <alignment vertical="center" wrapText="1"/>
    </xf>
    <xf numFmtId="165" fontId="74" fillId="0" borderId="68" xfId="1" applyNumberFormat="1" applyFont="1" applyBorder="1" applyAlignment="1" applyProtection="1">
      <alignment vertical="center" wrapText="1"/>
    </xf>
    <xf numFmtId="3" fontId="89" fillId="0" borderId="68" xfId="0" applyNumberFormat="1" applyFont="1" applyBorder="1" applyAlignment="1">
      <alignment vertical="center" wrapText="1"/>
    </xf>
    <xf numFmtId="3" fontId="89" fillId="3" borderId="68" xfId="0" applyNumberFormat="1" applyFont="1" applyFill="1" applyBorder="1" applyAlignment="1">
      <alignment vertical="center" wrapText="1"/>
    </xf>
    <xf numFmtId="0" fontId="74" fillId="3" borderId="68" xfId="0" applyFont="1" applyFill="1" applyBorder="1">
      <alignment vertical="center"/>
    </xf>
    <xf numFmtId="165" fontId="74" fillId="0" borderId="68" xfId="1" applyNumberFormat="1" applyFont="1" applyBorder="1" applyAlignment="1" applyProtection="1">
      <alignment vertical="center"/>
    </xf>
    <xf numFmtId="0" fontId="74" fillId="0" borderId="78" xfId="0" applyFont="1" applyBorder="1" applyAlignment="1">
      <alignment vertical="center" wrapText="1"/>
    </xf>
    <xf numFmtId="0" fontId="74" fillId="3" borderId="78" xfId="0" applyFont="1" applyFill="1" applyBorder="1">
      <alignment vertical="center"/>
    </xf>
    <xf numFmtId="0" fontId="89" fillId="3" borderId="69" xfId="0" applyFont="1" applyFill="1" applyBorder="1" applyAlignment="1">
      <alignment vertical="center" wrapText="1"/>
    </xf>
    <xf numFmtId="0" fontId="74" fillId="3" borderId="64" xfId="0" applyFont="1" applyFill="1" applyBorder="1" applyAlignment="1">
      <alignment vertical="center" wrapText="1"/>
    </xf>
    <xf numFmtId="165" fontId="74" fillId="3" borderId="68" xfId="1" applyNumberFormat="1" applyFont="1" applyFill="1" applyBorder="1" applyAlignment="1" applyProtection="1">
      <alignment vertical="center"/>
    </xf>
    <xf numFmtId="0" fontId="74" fillId="0" borderId="78" xfId="0" applyFont="1" applyBorder="1">
      <alignment vertical="center"/>
    </xf>
    <xf numFmtId="0" fontId="74" fillId="0" borderId="73" xfId="0" applyFont="1" applyBorder="1" applyAlignment="1">
      <alignment vertical="center" wrapText="1"/>
    </xf>
    <xf numFmtId="0" fontId="74" fillId="0" borderId="70" xfId="0" applyFont="1" applyBorder="1">
      <alignment vertical="center"/>
    </xf>
    <xf numFmtId="0" fontId="74" fillId="0" borderId="0" xfId="0" applyFont="1" applyAlignment="1">
      <alignment vertical="center" wrapText="1"/>
    </xf>
    <xf numFmtId="0" fontId="89" fillId="0" borderId="77" xfId="0" applyFont="1" applyBorder="1" applyAlignment="1">
      <alignment vertical="center" wrapText="1"/>
    </xf>
    <xf numFmtId="165" fontId="74" fillId="0" borderId="78" xfId="1" applyNumberFormat="1" applyFont="1" applyBorder="1" applyAlignment="1" applyProtection="1">
      <alignment vertical="center"/>
    </xf>
    <xf numFmtId="0" fontId="89" fillId="0" borderId="71" xfId="0" applyFont="1" applyBorder="1" applyAlignment="1">
      <alignment vertical="center" wrapText="1"/>
    </xf>
    <xf numFmtId="165" fontId="74" fillId="3" borderId="70" xfId="1" applyNumberFormat="1" applyFont="1" applyFill="1" applyBorder="1" applyAlignment="1" applyProtection="1">
      <alignment vertical="center"/>
    </xf>
    <xf numFmtId="165" fontId="74" fillId="0" borderId="70" xfId="1" applyNumberFormat="1" applyFont="1" applyBorder="1" applyAlignment="1" applyProtection="1">
      <alignment vertical="center"/>
    </xf>
    <xf numFmtId="0" fontId="89" fillId="0" borderId="73" xfId="0" applyFont="1" applyBorder="1" applyAlignment="1">
      <alignment vertical="center" wrapText="1"/>
    </xf>
    <xf numFmtId="0" fontId="74" fillId="3" borderId="70" xfId="0" applyFont="1" applyFill="1" applyBorder="1">
      <alignment vertical="center"/>
    </xf>
    <xf numFmtId="3" fontId="74" fillId="3" borderId="78" xfId="0" applyNumberFormat="1" applyFont="1" applyFill="1" applyBorder="1">
      <alignment vertical="center"/>
    </xf>
    <xf numFmtId="0" fontId="88" fillId="0" borderId="0" xfId="0" applyFont="1" applyAlignment="1">
      <alignment vertical="center" wrapText="1"/>
    </xf>
    <xf numFmtId="0" fontId="74" fillId="0" borderId="0" xfId="0" applyFont="1" applyAlignment="1">
      <alignment horizontal="right" vertical="center" wrapText="1"/>
    </xf>
    <xf numFmtId="0" fontId="74" fillId="3" borderId="0" xfId="0" applyFont="1" applyFill="1" applyAlignment="1">
      <alignment horizontal="right" vertical="center" wrapText="1"/>
    </xf>
    <xf numFmtId="0" fontId="89" fillId="0" borderId="37" xfId="0" applyFont="1" applyBorder="1" applyAlignment="1">
      <alignment vertical="center" wrapText="1"/>
    </xf>
    <xf numFmtId="0" fontId="89" fillId="3" borderId="22" xfId="0" applyFont="1" applyFill="1" applyBorder="1" applyAlignment="1">
      <alignment vertical="center" wrapText="1"/>
    </xf>
    <xf numFmtId="0" fontId="89" fillId="0" borderId="42" xfId="0" applyFont="1" applyBorder="1" applyAlignment="1">
      <alignment horizontal="right" vertical="center" wrapText="1"/>
    </xf>
    <xf numFmtId="0" fontId="74" fillId="0" borderId="20" xfId="0" applyFont="1" applyBorder="1" applyAlignment="1">
      <alignment horizontal="right" vertical="center" wrapText="1"/>
    </xf>
    <xf numFmtId="0" fontId="73" fillId="0" borderId="0" xfId="0" applyFont="1" applyAlignment="1"/>
    <xf numFmtId="0" fontId="74" fillId="0" borderId="39" xfId="0" applyFont="1" applyBorder="1" applyAlignment="1">
      <alignment vertical="center" wrapText="1"/>
    </xf>
    <xf numFmtId="3" fontId="73" fillId="0" borderId="21" xfId="0" applyNumberFormat="1" applyFont="1" applyBorder="1" applyAlignment="1">
      <alignment horizontal="right" vertical="center" wrapText="1"/>
    </xf>
    <xf numFmtId="3" fontId="73" fillId="0" borderId="20" xfId="0" applyNumberFormat="1" applyFont="1" applyBorder="1" applyAlignment="1">
      <alignment horizontal="right" vertical="center" wrapText="1"/>
    </xf>
    <xf numFmtId="0" fontId="89" fillId="0" borderId="42" xfId="0" applyFont="1" applyBorder="1" applyAlignment="1">
      <alignment vertical="center" wrapText="1"/>
    </xf>
    <xf numFmtId="3" fontId="89" fillId="0" borderId="22" xfId="0" applyNumberFormat="1" applyFont="1" applyBorder="1" applyAlignment="1">
      <alignment horizontal="right" vertical="center" wrapText="1"/>
    </xf>
    <xf numFmtId="3" fontId="89" fillId="0" borderId="50" xfId="0" applyNumberFormat="1" applyFont="1" applyBorder="1" applyAlignment="1">
      <alignment horizontal="right" vertical="center" wrapText="1"/>
    </xf>
    <xf numFmtId="0" fontId="89" fillId="0" borderId="0" xfId="0" applyFont="1" applyAlignment="1">
      <alignment horizontal="right" vertical="center" wrapText="1"/>
    </xf>
    <xf numFmtId="0" fontId="89" fillId="0" borderId="20" xfId="0" applyFont="1" applyBorder="1" applyAlignment="1">
      <alignment horizontal="right" vertical="center" wrapText="1"/>
    </xf>
    <xf numFmtId="0" fontId="74" fillId="0" borderId="39" xfId="0" applyFont="1" applyBorder="1" applyAlignment="1"/>
    <xf numFmtId="0" fontId="74" fillId="0" borderId="41" xfId="0" applyFont="1" applyBorder="1" applyAlignment="1">
      <alignment vertical="center" wrapText="1"/>
    </xf>
    <xf numFmtId="165" fontId="73" fillId="0" borderId="23" xfId="1" applyNumberFormat="1" applyFont="1" applyBorder="1" applyAlignment="1" applyProtection="1">
      <alignment horizontal="right" vertical="center" wrapText="1"/>
    </xf>
    <xf numFmtId="165" fontId="73" fillId="0" borderId="35" xfId="0" applyNumberFormat="1" applyFont="1" applyBorder="1" applyAlignment="1">
      <alignment horizontal="right" vertical="center" wrapText="1"/>
    </xf>
    <xf numFmtId="165" fontId="73" fillId="0" borderId="23" xfId="0" applyNumberFormat="1" applyFont="1" applyBorder="1" applyAlignment="1">
      <alignment horizontal="right" vertical="center" wrapText="1"/>
    </xf>
    <xf numFmtId="3" fontId="73" fillId="0" borderId="38" xfId="0" applyNumberFormat="1" applyFont="1" applyBorder="1" applyAlignment="1">
      <alignment horizontal="right" vertical="center" wrapText="1"/>
    </xf>
    <xf numFmtId="165" fontId="73" fillId="0" borderId="0" xfId="0" applyNumberFormat="1" applyFont="1" applyAlignment="1">
      <alignment horizontal="right" vertical="center" wrapText="1"/>
    </xf>
    <xf numFmtId="165" fontId="73" fillId="0" borderId="38" xfId="0" applyNumberFormat="1" applyFont="1" applyBorder="1" applyAlignment="1">
      <alignment horizontal="right" vertical="center" wrapText="1"/>
    </xf>
    <xf numFmtId="0" fontId="74" fillId="0" borderId="42" xfId="0" applyFont="1" applyBorder="1" applyAlignment="1">
      <alignment vertical="center" wrapText="1"/>
    </xf>
    <xf numFmtId="0" fontId="73" fillId="0" borderId="22" xfId="0" applyFont="1" applyBorder="1" applyAlignment="1">
      <alignment horizontal="right" vertical="center" wrapText="1"/>
    </xf>
    <xf numFmtId="3" fontId="73" fillId="0" borderId="22" xfId="0" applyNumberFormat="1" applyFont="1" applyBorder="1" applyAlignment="1">
      <alignment horizontal="right" vertical="center" wrapText="1"/>
    </xf>
    <xf numFmtId="165" fontId="73" fillId="0" borderId="46" xfId="0" applyNumberFormat="1" applyFont="1" applyBorder="1" applyAlignment="1">
      <alignment horizontal="right" vertical="center" wrapText="1"/>
    </xf>
    <xf numFmtId="165" fontId="73" fillId="0" borderId="22" xfId="0" applyNumberFormat="1" applyFont="1" applyBorder="1" applyAlignment="1">
      <alignment horizontal="right" vertical="center" wrapText="1"/>
    </xf>
    <xf numFmtId="3" fontId="89" fillId="0" borderId="46" xfId="0" applyNumberFormat="1" applyFont="1" applyBorder="1" applyAlignment="1">
      <alignment horizontal="right" vertical="center" wrapText="1"/>
    </xf>
    <xf numFmtId="3" fontId="89" fillId="0" borderId="21" xfId="0" applyNumberFormat="1" applyFont="1" applyBorder="1" applyAlignment="1">
      <alignment horizontal="right" vertical="center" wrapText="1"/>
    </xf>
    <xf numFmtId="0" fontId="89" fillId="0" borderId="83" xfId="0" applyFont="1" applyBorder="1" applyAlignment="1">
      <alignment horizontal="right" vertical="center" wrapText="1"/>
    </xf>
    <xf numFmtId="0" fontId="89" fillId="0" borderId="37" xfId="0" applyFont="1" applyBorder="1" applyAlignment="1">
      <alignment horizontal="right" vertical="center" wrapText="1"/>
    </xf>
    <xf numFmtId="0" fontId="89" fillId="3" borderId="46" xfId="0" applyFont="1" applyFill="1" applyBorder="1" applyAlignment="1">
      <alignment vertical="center" wrapText="1"/>
    </xf>
    <xf numFmtId="0" fontId="89" fillId="0" borderId="41" xfId="0" applyFont="1" applyBorder="1" applyAlignment="1">
      <alignment horizontal="right" vertical="center" wrapText="1"/>
    </xf>
    <xf numFmtId="3" fontId="73" fillId="0" borderId="46" xfId="0" applyNumberFormat="1" applyFont="1" applyBorder="1" applyAlignment="1">
      <alignment horizontal="right" vertical="center" wrapText="1"/>
    </xf>
    <xf numFmtId="0" fontId="74" fillId="0" borderId="127" xfId="0" applyFont="1" applyBorder="1" applyAlignment="1">
      <alignment vertical="center" wrapText="1"/>
    </xf>
    <xf numFmtId="0" fontId="74" fillId="0" borderId="128" xfId="0" applyFont="1" applyBorder="1" applyAlignment="1">
      <alignment vertical="center" wrapText="1"/>
    </xf>
    <xf numFmtId="3" fontId="73" fillId="0" borderId="23" xfId="0" applyNumberFormat="1" applyFont="1" applyBorder="1" applyAlignment="1">
      <alignment horizontal="right" vertical="center" wrapText="1"/>
    </xf>
    <xf numFmtId="3" fontId="73" fillId="0" borderId="35" xfId="0" applyNumberFormat="1" applyFont="1" applyBorder="1" applyAlignment="1">
      <alignment horizontal="right" vertical="center" wrapText="1"/>
    </xf>
    <xf numFmtId="0" fontId="74" fillId="0" borderId="37" xfId="0" applyFont="1" applyBorder="1" applyAlignment="1">
      <alignment vertical="center" wrapText="1"/>
    </xf>
    <xf numFmtId="3" fontId="73" fillId="0" borderId="10" xfId="0" applyNumberFormat="1" applyFont="1" applyBorder="1" applyAlignment="1">
      <alignment horizontal="right" vertical="center" wrapText="1"/>
    </xf>
    <xf numFmtId="3" fontId="73" fillId="0" borderId="0" xfId="0" applyNumberFormat="1" applyFont="1" applyAlignment="1">
      <alignment horizontal="right" vertical="center" wrapText="1"/>
    </xf>
    <xf numFmtId="0" fontId="89" fillId="0" borderId="41" xfId="0" applyFont="1" applyBorder="1" applyAlignment="1">
      <alignment vertical="center" wrapText="1"/>
    </xf>
    <xf numFmtId="3" fontId="89" fillId="0" borderId="23" xfId="0" applyNumberFormat="1" applyFont="1" applyBorder="1" applyAlignment="1">
      <alignment horizontal="right" vertical="center" wrapText="1"/>
    </xf>
    <xf numFmtId="0" fontId="91" fillId="0" borderId="0" xfId="0" applyFont="1" applyAlignment="1">
      <alignment vertical="top"/>
    </xf>
    <xf numFmtId="0" fontId="74" fillId="0" borderId="0" xfId="0" applyFont="1" applyAlignment="1">
      <alignment vertical="top"/>
    </xf>
    <xf numFmtId="0" fontId="74" fillId="3" borderId="0" xfId="0" applyFont="1" applyFill="1" applyAlignment="1">
      <alignment vertical="top"/>
    </xf>
    <xf numFmtId="0" fontId="74" fillId="0" borderId="0" xfId="0" applyFont="1">
      <alignment vertical="center"/>
    </xf>
    <xf numFmtId="0" fontId="89" fillId="3" borderId="37" xfId="0" applyFont="1" applyFill="1" applyBorder="1" applyAlignment="1">
      <alignment vertical="center" wrapText="1"/>
    </xf>
    <xf numFmtId="0" fontId="89" fillId="3" borderId="41" xfId="0" applyFont="1" applyFill="1" applyBorder="1" applyAlignment="1">
      <alignment horizontal="right" vertical="center" wrapText="1"/>
    </xf>
    <xf numFmtId="0" fontId="74" fillId="3" borderId="107" xfId="0" applyFont="1" applyFill="1" applyBorder="1" applyAlignment="1">
      <alignment vertical="center" wrapText="1"/>
    </xf>
    <xf numFmtId="3" fontId="73" fillId="3" borderId="21" xfId="0" applyNumberFormat="1" applyFont="1" applyFill="1" applyBorder="1" applyAlignment="1">
      <alignment horizontal="right" vertical="center" wrapText="1"/>
    </xf>
    <xf numFmtId="0" fontId="74" fillId="3" borderId="42" xfId="0" applyFont="1" applyFill="1" applyBorder="1" applyAlignment="1">
      <alignment vertical="center" wrapText="1"/>
    </xf>
    <xf numFmtId="3" fontId="73" fillId="3" borderId="22" xfId="0" applyNumberFormat="1" applyFont="1" applyFill="1" applyBorder="1" applyAlignment="1">
      <alignment horizontal="right" vertical="center" wrapText="1"/>
    </xf>
    <xf numFmtId="3" fontId="73" fillId="0" borderId="50" xfId="0" applyNumberFormat="1" applyFont="1" applyBorder="1" applyAlignment="1">
      <alignment horizontal="right" vertical="center" wrapText="1"/>
    </xf>
    <xf numFmtId="0" fontId="73" fillId="0" borderId="22" xfId="0" applyFont="1" applyBorder="1" applyAlignment="1">
      <alignment vertical="center" wrapText="1"/>
    </xf>
    <xf numFmtId="0" fontId="73" fillId="0" borderId="46" xfId="0" applyFont="1" applyBorder="1" applyAlignment="1">
      <alignment horizontal="right" vertical="center" wrapText="1"/>
    </xf>
    <xf numFmtId="0" fontId="87" fillId="3" borderId="0" xfId="0" applyFont="1" applyFill="1" applyAlignment="1">
      <alignment vertical="center" wrapText="1"/>
    </xf>
    <xf numFmtId="0" fontId="87" fillId="3" borderId="22" xfId="0" applyFont="1" applyFill="1" applyBorder="1" applyAlignment="1">
      <alignment vertical="center" wrapText="1"/>
    </xf>
    <xf numFmtId="0" fontId="73" fillId="3" borderId="46" xfId="0" applyFont="1" applyFill="1" applyBorder="1" applyAlignment="1">
      <alignment horizontal="right" vertical="center" wrapText="1"/>
    </xf>
    <xf numFmtId="0" fontId="73" fillId="3" borderId="22" xfId="0" applyFont="1" applyFill="1" applyBorder="1" applyAlignment="1">
      <alignment horizontal="right" vertical="center" wrapText="1"/>
    </xf>
    <xf numFmtId="0" fontId="89" fillId="3" borderId="42" xfId="0" applyFont="1" applyFill="1" applyBorder="1" applyAlignment="1">
      <alignment vertical="center" wrapText="1"/>
    </xf>
    <xf numFmtId="3" fontId="89" fillId="3" borderId="22" xfId="0" applyNumberFormat="1" applyFont="1" applyFill="1" applyBorder="1" applyAlignment="1">
      <alignment horizontal="right" vertical="center" wrapText="1"/>
    </xf>
    <xf numFmtId="3" fontId="89" fillId="3" borderId="5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vertical="top" wrapText="1"/>
    </xf>
    <xf numFmtId="0" fontId="74" fillId="0" borderId="0" xfId="0" applyFont="1" applyAlignment="1">
      <alignment wrapText="1"/>
    </xf>
    <xf numFmtId="0" fontId="74" fillId="3" borderId="113" xfId="0" applyFont="1" applyFill="1" applyBorder="1" applyAlignment="1">
      <alignment vertical="center" wrapText="1"/>
    </xf>
    <xf numFmtId="0" fontId="73" fillId="0" borderId="38" xfId="0" applyFont="1" applyBorder="1" applyAlignment="1">
      <alignment vertical="center" wrapText="1"/>
    </xf>
    <xf numFmtId="0" fontId="73" fillId="0" borderId="0" xfId="0" applyFont="1" applyAlignment="1">
      <alignment horizontal="right" vertical="center" wrapText="1"/>
    </xf>
    <xf numFmtId="0" fontId="74" fillId="3" borderId="22" xfId="0" applyFont="1" applyFill="1" applyBorder="1" applyAlignment="1">
      <alignment vertical="center" wrapText="1"/>
    </xf>
    <xf numFmtId="0" fontId="73" fillId="0" borderId="35" xfId="0" applyFont="1" applyBorder="1" applyAlignment="1">
      <alignment horizontal="right" vertical="center" wrapText="1"/>
    </xf>
    <xf numFmtId="165" fontId="73" fillId="0" borderId="42" xfId="1" applyNumberFormat="1" applyFont="1" applyBorder="1" applyAlignment="1" applyProtection="1">
      <alignment horizontal="right" vertical="center" wrapText="1"/>
    </xf>
    <xf numFmtId="165" fontId="73" fillId="0" borderId="39" xfId="1" applyNumberFormat="1" applyFont="1" applyBorder="1" applyAlignment="1" applyProtection="1">
      <alignment horizontal="right" vertical="center" wrapText="1"/>
    </xf>
    <xf numFmtId="0" fontId="73" fillId="0" borderId="38" xfId="0" applyFont="1" applyBorder="1" applyAlignment="1">
      <alignment horizontal="right" vertical="center" wrapText="1"/>
    </xf>
    <xf numFmtId="165" fontId="73" fillId="0" borderId="22" xfId="1" applyNumberFormat="1" applyFont="1" applyBorder="1" applyAlignment="1" applyProtection="1">
      <alignment horizontal="right" vertical="center" wrapText="1"/>
    </xf>
    <xf numFmtId="0" fontId="89" fillId="0" borderId="21" xfId="0" applyFont="1" applyBorder="1" applyAlignment="1">
      <alignment vertical="center" wrapText="1"/>
    </xf>
    <xf numFmtId="0" fontId="89" fillId="3" borderId="39" xfId="0" applyFont="1" applyFill="1" applyBorder="1" applyAlignment="1">
      <alignment vertical="center" wrapText="1"/>
    </xf>
    <xf numFmtId="0" fontId="74" fillId="3" borderId="35" xfId="0" applyFont="1" applyFill="1" applyBorder="1" applyAlignment="1">
      <alignment vertical="center" wrapText="1"/>
    </xf>
    <xf numFmtId="0" fontId="74" fillId="3" borderId="26" xfId="0" applyFont="1" applyFill="1" applyBorder="1" applyAlignment="1">
      <alignment vertical="center" wrapText="1"/>
    </xf>
    <xf numFmtId="0" fontId="74" fillId="3" borderId="41" xfId="0" applyFont="1" applyFill="1" applyBorder="1" applyAlignment="1">
      <alignment vertical="center" wrapText="1"/>
    </xf>
    <xf numFmtId="0" fontId="74" fillId="3" borderId="39" xfId="0" applyFont="1" applyFill="1" applyBorder="1" applyAlignment="1">
      <alignment vertical="center" wrapText="1"/>
    </xf>
    <xf numFmtId="0" fontId="73" fillId="0" borderId="50" xfId="0" applyFont="1" applyBorder="1" applyAlignment="1">
      <alignment horizontal="right" vertical="center" wrapText="1"/>
    </xf>
    <xf numFmtId="0" fontId="73" fillId="0" borderId="20" xfId="0" applyFont="1" applyBorder="1" applyAlignment="1">
      <alignment horizontal="right" vertical="center" wrapText="1"/>
    </xf>
    <xf numFmtId="165" fontId="73" fillId="0" borderId="50" xfId="1" applyNumberFormat="1" applyFont="1" applyBorder="1" applyAlignment="1" applyProtection="1">
      <alignment horizontal="right" vertical="center" wrapText="1"/>
    </xf>
    <xf numFmtId="0" fontId="89" fillId="3" borderId="0" xfId="0" applyFont="1" applyFill="1" applyAlignment="1">
      <alignment vertical="center" wrapText="1"/>
    </xf>
    <xf numFmtId="3" fontId="89" fillId="0" borderId="0" xfId="0" applyNumberFormat="1" applyFont="1" applyAlignment="1">
      <alignment horizontal="right" vertical="center" wrapText="1"/>
    </xf>
    <xf numFmtId="0" fontId="89" fillId="3" borderId="50" xfId="0" applyFont="1" applyFill="1" applyBorder="1" applyAlignment="1">
      <alignment vertical="center" wrapText="1"/>
    </xf>
    <xf numFmtId="0" fontId="73" fillId="3" borderId="21" xfId="0" applyFont="1" applyFill="1" applyBorder="1" applyAlignment="1">
      <alignment vertical="center" wrapText="1"/>
    </xf>
    <xf numFmtId="0" fontId="73" fillId="0" borderId="21" xfId="0" applyFont="1" applyBorder="1" applyAlignment="1">
      <alignment horizontal="right" vertical="center" wrapText="1"/>
    </xf>
    <xf numFmtId="0" fontId="73" fillId="3" borderId="42" xfId="0" applyFont="1" applyFill="1" applyBorder="1" applyAlignment="1">
      <alignment vertical="center" wrapText="1"/>
    </xf>
    <xf numFmtId="0" fontId="73" fillId="3" borderId="113" xfId="0" applyFont="1" applyFill="1" applyBorder="1" applyAlignment="1">
      <alignment vertical="center" wrapText="1"/>
    </xf>
    <xf numFmtId="0" fontId="89" fillId="0" borderId="46" xfId="0" applyFont="1" applyBorder="1" applyAlignment="1">
      <alignment vertical="center" wrapText="1"/>
    </xf>
    <xf numFmtId="0" fontId="89" fillId="0" borderId="39" xfId="0" applyFont="1" applyBorder="1" applyAlignment="1">
      <alignment vertical="center" wrapText="1"/>
    </xf>
    <xf numFmtId="0" fontId="89" fillId="0" borderId="22" xfId="0" applyFont="1" applyBorder="1" applyAlignment="1">
      <alignment horizontal="right" vertical="center" wrapText="1"/>
    </xf>
    <xf numFmtId="0" fontId="74" fillId="0" borderId="38" xfId="0" applyFont="1" applyBorder="1" applyAlignment="1">
      <alignment vertical="center" wrapText="1"/>
    </xf>
    <xf numFmtId="165" fontId="73" fillId="0" borderId="0" xfId="1" applyNumberFormat="1" applyFont="1" applyAlignment="1" applyProtection="1">
      <alignment horizontal="right" vertical="center" wrapText="1"/>
    </xf>
    <xf numFmtId="165" fontId="73" fillId="0" borderId="38" xfId="1" applyNumberFormat="1" applyFont="1" applyBorder="1" applyAlignment="1" applyProtection="1">
      <alignment horizontal="right" vertical="center" wrapText="1"/>
    </xf>
    <xf numFmtId="0" fontId="74" fillId="0" borderId="22" xfId="0" applyFont="1" applyBorder="1" applyAlignment="1">
      <alignment vertical="center" wrapText="1"/>
    </xf>
    <xf numFmtId="0" fontId="73" fillId="0" borderId="46" xfId="0" applyFont="1" applyBorder="1" applyAlignment="1">
      <alignment vertical="center" wrapText="1"/>
    </xf>
    <xf numFmtId="165" fontId="73" fillId="0" borderId="46" xfId="1" applyNumberFormat="1" applyFont="1" applyBorder="1" applyAlignment="1" applyProtection="1">
      <alignment horizontal="right" vertical="center" wrapText="1"/>
    </xf>
    <xf numFmtId="165" fontId="73" fillId="0" borderId="21" xfId="1" applyNumberFormat="1" applyFont="1" applyBorder="1" applyAlignment="1" applyProtection="1">
      <alignment horizontal="right" vertical="center" wrapText="1"/>
    </xf>
    <xf numFmtId="0" fontId="89" fillId="0" borderId="48" xfId="0" applyFont="1" applyBorder="1" applyAlignment="1">
      <alignment vertical="center" wrapText="1"/>
    </xf>
    <xf numFmtId="165" fontId="73" fillId="0" borderId="20" xfId="1" applyNumberFormat="1" applyFont="1" applyBorder="1" applyAlignment="1" applyProtection="1">
      <alignment horizontal="right" vertical="center" wrapText="1"/>
    </xf>
    <xf numFmtId="0" fontId="73" fillId="0" borderId="42" xfId="0" applyFont="1" applyBorder="1" applyAlignment="1">
      <alignment horizontal="right" vertical="center" wrapText="1"/>
    </xf>
    <xf numFmtId="0" fontId="73" fillId="0" borderId="42" xfId="0" applyFont="1" applyBorder="1" applyAlignment="1">
      <alignment vertical="center" wrapText="1"/>
    </xf>
    <xf numFmtId="0" fontId="89" fillId="0" borderId="0" xfId="0" applyFont="1" applyBorder="1" applyAlignment="1">
      <alignment vertical="center" wrapText="1"/>
    </xf>
    <xf numFmtId="0" fontId="89" fillId="0" borderId="23" xfId="0" applyFont="1" applyBorder="1" applyAlignment="1">
      <alignment vertical="center" wrapText="1"/>
    </xf>
    <xf numFmtId="0" fontId="89" fillId="0" borderId="35" xfId="0" applyFont="1" applyBorder="1" applyAlignment="1">
      <alignment vertical="center" wrapText="1"/>
    </xf>
    <xf numFmtId="0" fontId="89" fillId="0" borderId="38" xfId="0" applyFont="1" applyBorder="1" applyAlignment="1">
      <alignment vertical="center" wrapText="1"/>
    </xf>
    <xf numFmtId="3" fontId="89" fillId="0" borderId="23" xfId="0" applyNumberFormat="1" applyFont="1" applyBorder="1" applyAlignment="1">
      <alignment horizontal="right" vertical="center" wrapText="1"/>
    </xf>
    <xf numFmtId="3" fontId="73" fillId="0" borderId="38" xfId="0" applyNumberFormat="1" applyFont="1" applyBorder="1" applyAlignment="1">
      <alignment horizontal="right" vertical="center" wrapText="1"/>
    </xf>
    <xf numFmtId="0" fontId="74" fillId="0" borderId="51" xfId="0" applyFont="1" applyBorder="1" applyAlignment="1">
      <alignment vertical="center" wrapText="1"/>
    </xf>
    <xf numFmtId="3" fontId="73" fillId="0" borderId="0" xfId="0" applyNumberFormat="1" applyFont="1" applyBorder="1" applyAlignment="1">
      <alignment horizontal="right" vertical="center" wrapText="1"/>
    </xf>
    <xf numFmtId="1" fontId="4" fillId="14" borderId="106" xfId="0" applyNumberFormat="1" applyFont="1" applyFill="1" applyBorder="1" applyAlignment="1">
      <alignment horizontal="left" vertical="top"/>
    </xf>
    <xf numFmtId="0" fontId="33" fillId="3" borderId="10" xfId="3" applyFont="1" applyFill="1" applyBorder="1" applyAlignment="1" applyProtection="1">
      <alignment vertical="top" wrapText="1"/>
    </xf>
    <xf numFmtId="0" fontId="4" fillId="3" borderId="10" xfId="1" applyNumberFormat="1" applyFont="1" applyFill="1" applyBorder="1" applyAlignment="1" applyProtection="1">
      <alignment horizontal="left" vertical="top"/>
    </xf>
    <xf numFmtId="0" fontId="4" fillId="3" borderId="10" xfId="0" applyFont="1" applyFill="1" applyBorder="1" applyAlignment="1">
      <alignment vertical="center" wrapText="1"/>
    </xf>
    <xf numFmtId="0" fontId="17" fillId="3" borderId="35" xfId="0" applyFont="1" applyFill="1" applyBorder="1" applyAlignment="1">
      <alignment vertical="center" wrapText="1"/>
    </xf>
    <xf numFmtId="0" fontId="17" fillId="0" borderId="39" xfId="0" applyFont="1" applyBorder="1" applyAlignment="1">
      <alignment vertical="center" wrapText="1"/>
    </xf>
    <xf numFmtId="0" fontId="17" fillId="0" borderId="4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17" fillId="0" borderId="64" xfId="0" applyFont="1" applyBorder="1" applyAlignment="1">
      <alignment vertical="center" wrapText="1"/>
    </xf>
    <xf numFmtId="3" fontId="73" fillId="0" borderId="23" xfId="0" applyNumberFormat="1" applyFont="1" applyBorder="1" applyAlignment="1">
      <alignment horizontal="right" vertical="center" wrapText="1"/>
    </xf>
    <xf numFmtId="3" fontId="16" fillId="3" borderId="49" xfId="0" applyNumberFormat="1" applyFont="1" applyFill="1" applyBorder="1" applyAlignment="1">
      <alignment horizontal="right" vertical="center" wrapText="1"/>
    </xf>
    <xf numFmtId="0" fontId="17" fillId="3" borderId="37" xfId="0" applyFont="1" applyFill="1" applyBorder="1" applyAlignment="1">
      <alignment horizontal="left" vertical="center" wrapText="1"/>
    </xf>
    <xf numFmtId="0" fontId="17" fillId="3" borderId="39" xfId="0" applyFont="1" applyFill="1" applyBorder="1" applyAlignment="1">
      <alignment horizontal="left" vertical="center" wrapText="1"/>
    </xf>
    <xf numFmtId="0" fontId="17" fillId="3" borderId="41" xfId="0" applyFont="1" applyFill="1" applyBorder="1" applyAlignment="1">
      <alignment horizontal="left" vertical="center" wrapText="1"/>
    </xf>
    <xf numFmtId="165" fontId="1" fillId="0" borderId="22" xfId="1" applyNumberFormat="1" applyBorder="1">
      <protection locked="0"/>
    </xf>
    <xf numFmtId="0" fontId="17" fillId="0" borderId="71" xfId="0" applyFont="1" applyBorder="1" applyAlignment="1">
      <alignment vertical="center" wrapText="1"/>
    </xf>
    <xf numFmtId="0" fontId="17" fillId="0" borderId="73" xfId="0" applyFont="1" applyBorder="1" applyAlignment="1">
      <alignment vertical="center" wrapText="1"/>
    </xf>
    <xf numFmtId="0" fontId="17" fillId="0" borderId="64" xfId="0" applyFont="1" applyBorder="1" applyAlignment="1">
      <alignment vertical="center" wrapText="1"/>
    </xf>
    <xf numFmtId="0" fontId="17" fillId="0" borderId="46" xfId="0" applyFont="1" applyBorder="1">
      <alignment vertical="center"/>
    </xf>
    <xf numFmtId="165" fontId="1" fillId="0" borderId="74" xfId="1" applyNumberFormat="1" applyBorder="1">
      <protection locked="0"/>
    </xf>
    <xf numFmtId="165" fontId="1" fillId="0" borderId="84" xfId="1" applyNumberFormat="1" applyBorder="1">
      <protection locked="0"/>
    </xf>
    <xf numFmtId="165" fontId="1" fillId="0" borderId="83" xfId="1" applyNumberFormat="1" applyBorder="1">
      <protection locked="0"/>
    </xf>
    <xf numFmtId="3" fontId="16" fillId="0" borderId="10" xfId="0" applyNumberFormat="1" applyFont="1" applyBorder="1" applyAlignment="1">
      <alignment vertical="center" wrapText="1"/>
    </xf>
    <xf numFmtId="0" fontId="74" fillId="3" borderId="73" xfId="0" applyFont="1" applyFill="1" applyBorder="1" applyAlignment="1">
      <alignment vertical="center" wrapText="1"/>
    </xf>
    <xf numFmtId="0" fontId="74" fillId="0" borderId="79" xfId="0" applyFont="1" applyBorder="1" applyAlignment="1">
      <alignment vertical="center" wrapText="1"/>
    </xf>
    <xf numFmtId="0" fontId="16" fillId="0" borderId="71" xfId="0" applyFont="1" applyBorder="1" applyAlignment="1">
      <alignment vertical="center" wrapText="1"/>
    </xf>
    <xf numFmtId="3" fontId="0" fillId="0" borderId="0" xfId="0" applyNumberFormat="1">
      <alignment vertical="center"/>
    </xf>
    <xf numFmtId="0" fontId="16" fillId="3" borderId="73" xfId="0" applyFont="1" applyFill="1" applyBorder="1" applyAlignment="1">
      <alignment vertical="center" wrapText="1"/>
    </xf>
    <xf numFmtId="0" fontId="0" fillId="0" borderId="48" xfId="0" applyBorder="1">
      <alignment vertical="center"/>
    </xf>
    <xf numFmtId="0" fontId="16" fillId="0" borderId="134" xfId="0" applyFont="1" applyBorder="1">
      <alignment vertical="center"/>
    </xf>
    <xf numFmtId="165" fontId="1" fillId="0" borderId="91" xfId="1" applyNumberFormat="1" applyBorder="1">
      <protection locked="0"/>
    </xf>
    <xf numFmtId="0" fontId="16" fillId="0" borderId="88" xfId="0" applyFont="1" applyBorder="1">
      <alignment vertical="center"/>
    </xf>
    <xf numFmtId="165" fontId="1" fillId="0" borderId="60" xfId="1" applyNumberFormat="1" applyBorder="1">
      <protection locked="0"/>
    </xf>
    <xf numFmtId="0" fontId="16" fillId="3" borderId="135" xfId="0" applyFont="1" applyFill="1" applyBorder="1">
      <alignment vertical="center"/>
    </xf>
    <xf numFmtId="0" fontId="17" fillId="0" borderId="136" xfId="0" applyFont="1" applyBorder="1" applyAlignment="1">
      <alignment vertical="center" wrapText="1"/>
    </xf>
    <xf numFmtId="165" fontId="17" fillId="3" borderId="137" xfId="1" applyNumberFormat="1" applyFont="1" applyFill="1" applyBorder="1" applyAlignment="1" applyProtection="1">
      <alignment vertical="center"/>
    </xf>
    <xf numFmtId="165" fontId="1" fillId="0" borderId="131" xfId="1" applyNumberFormat="1" applyBorder="1">
      <protection locked="0"/>
    </xf>
    <xf numFmtId="165" fontId="16" fillId="0" borderId="88" xfId="1" applyNumberFormat="1" applyFont="1" applyBorder="1" applyAlignment="1" applyProtection="1">
      <alignment vertical="center"/>
    </xf>
    <xf numFmtId="165" fontId="1" fillId="0" borderId="130" xfId="1" applyNumberFormat="1" applyBorder="1">
      <protection locked="0"/>
    </xf>
    <xf numFmtId="165" fontId="17" fillId="3" borderId="74" xfId="1" applyNumberFormat="1" applyFont="1" applyFill="1" applyBorder="1" applyAlignment="1" applyProtection="1">
      <alignment vertical="center"/>
    </xf>
    <xf numFmtId="0" fontId="16" fillId="3" borderId="86" xfId="0" applyFont="1" applyFill="1" applyBorder="1">
      <alignment vertical="center"/>
    </xf>
    <xf numFmtId="165" fontId="1" fillId="0" borderId="119" xfId="1" applyNumberFormat="1" applyBorder="1">
      <protection locked="0"/>
    </xf>
    <xf numFmtId="165" fontId="1" fillId="0" borderId="104" xfId="1" applyNumberFormat="1" applyBorder="1">
      <protection locked="0"/>
    </xf>
    <xf numFmtId="165" fontId="17" fillId="3" borderId="138" xfId="1" applyNumberFormat="1" applyFont="1" applyFill="1" applyBorder="1" applyAlignment="1" applyProtection="1">
      <alignment vertical="center"/>
    </xf>
    <xf numFmtId="165" fontId="17" fillId="3" borderId="22" xfId="1" applyNumberFormat="1" applyFont="1" applyFill="1" applyBorder="1" applyAlignment="1" applyProtection="1">
      <alignment vertical="center"/>
    </xf>
    <xf numFmtId="167" fontId="1" fillId="0" borderId="48" xfId="1" applyNumberFormat="1" applyBorder="1">
      <protection locked="0"/>
    </xf>
    <xf numFmtId="0" fontId="17" fillId="3" borderId="136" xfId="0" applyFont="1" applyFill="1" applyBorder="1" applyAlignment="1">
      <alignment vertical="center" wrapText="1"/>
    </xf>
    <xf numFmtId="0" fontId="16" fillId="0" borderId="134" xfId="0" applyFont="1" applyBorder="1" applyAlignment="1">
      <alignment vertical="center" wrapText="1"/>
    </xf>
    <xf numFmtId="3" fontId="16" fillId="3" borderId="135" xfId="0" applyNumberFormat="1" applyFont="1" applyFill="1" applyBorder="1">
      <alignment vertical="center"/>
    </xf>
    <xf numFmtId="3" fontId="17" fillId="0" borderId="134" xfId="0" applyNumberFormat="1" applyFont="1" applyBorder="1">
      <alignment vertical="center"/>
    </xf>
    <xf numFmtId="3" fontId="16" fillId="3" borderId="139" xfId="0" applyNumberFormat="1" applyFont="1" applyFill="1" applyBorder="1">
      <alignment vertical="center"/>
    </xf>
    <xf numFmtId="165" fontId="1" fillId="0" borderId="116" xfId="1" applyNumberFormat="1" applyBorder="1">
      <protection locked="0"/>
    </xf>
    <xf numFmtId="3" fontId="16" fillId="3" borderId="61" xfId="0" applyNumberFormat="1" applyFont="1" applyFill="1" applyBorder="1">
      <alignment vertical="center"/>
    </xf>
    <xf numFmtId="165" fontId="1" fillId="0" borderId="140" xfId="1" applyNumberFormat="1" applyBorder="1">
      <protection locked="0"/>
    </xf>
    <xf numFmtId="0" fontId="16" fillId="0" borderId="54" xfId="0" applyFont="1" applyBorder="1" applyAlignment="1">
      <alignment vertical="center" wrapText="1"/>
    </xf>
    <xf numFmtId="3" fontId="16" fillId="0" borderId="86" xfId="0" applyNumberFormat="1" applyFont="1" applyBorder="1">
      <alignment vertical="center"/>
    </xf>
    <xf numFmtId="3" fontId="16" fillId="0" borderId="61" xfId="0" applyNumberFormat="1" applyFont="1" applyBorder="1">
      <alignment vertical="center"/>
    </xf>
    <xf numFmtId="165" fontId="1" fillId="0" borderId="142" xfId="1" applyNumberFormat="1" applyBorder="1">
      <protection locked="0"/>
    </xf>
    <xf numFmtId="0" fontId="16" fillId="0" borderId="116" xfId="0" applyFont="1" applyBorder="1" applyAlignment="1">
      <alignment vertical="center" wrapText="1"/>
    </xf>
    <xf numFmtId="0" fontId="16" fillId="0" borderId="83" xfId="0" applyFont="1" applyBorder="1" applyAlignment="1">
      <alignment vertical="center" wrapText="1"/>
    </xf>
    <xf numFmtId="0" fontId="17" fillId="0" borderId="54" xfId="0" applyFont="1" applyBorder="1" applyAlignment="1">
      <alignment vertical="center" wrapText="1"/>
    </xf>
    <xf numFmtId="3" fontId="17" fillId="3" borderId="21" xfId="0" applyNumberFormat="1" applyFont="1" applyFill="1" applyBorder="1" applyAlignment="1">
      <alignment horizontal="center" vertical="center"/>
    </xf>
    <xf numFmtId="3" fontId="16" fillId="0" borderId="21" xfId="0" applyNumberFormat="1" applyFont="1" applyBorder="1">
      <alignment vertical="center"/>
    </xf>
    <xf numFmtId="3" fontId="16" fillId="0" borderId="87" xfId="0" applyNumberFormat="1" applyFont="1" applyBorder="1">
      <alignment vertical="center"/>
    </xf>
    <xf numFmtId="3" fontId="16" fillId="3" borderId="21" xfId="0" applyNumberFormat="1" applyFont="1" applyFill="1" applyBorder="1">
      <alignment vertical="center"/>
    </xf>
    <xf numFmtId="3" fontId="17" fillId="3" borderId="22" xfId="0" applyNumberFormat="1" applyFont="1" applyFill="1" applyBorder="1" applyAlignment="1">
      <alignment horizontal="center" vertical="center"/>
    </xf>
    <xf numFmtId="0" fontId="22" fillId="3" borderId="135" xfId="0" applyFont="1" applyFill="1" applyBorder="1">
      <alignment vertical="center"/>
    </xf>
    <xf numFmtId="0" fontId="22" fillId="0" borderId="134" xfId="0" applyFont="1" applyBorder="1">
      <alignment vertical="center"/>
    </xf>
    <xf numFmtId="3" fontId="30" fillId="0" borderId="134" xfId="0" applyNumberFormat="1" applyFont="1" applyBorder="1">
      <alignment vertical="center"/>
    </xf>
    <xf numFmtId="3" fontId="22" fillId="3" borderId="137" xfId="0" applyNumberFormat="1" applyFont="1" applyFill="1" applyBorder="1">
      <alignment vertical="center"/>
    </xf>
    <xf numFmtId="3" fontId="22" fillId="3" borderId="135" xfId="0" applyNumberFormat="1" applyFont="1" applyFill="1" applyBorder="1">
      <alignment vertical="center"/>
    </xf>
    <xf numFmtId="3" fontId="22" fillId="0" borderId="134" xfId="0" applyNumberFormat="1" applyFont="1" applyBorder="1">
      <alignment vertical="center"/>
    </xf>
    <xf numFmtId="165" fontId="1" fillId="0" borderId="136" xfId="1" applyNumberFormat="1" applyBorder="1">
      <protection locked="0"/>
    </xf>
    <xf numFmtId="0" fontId="17" fillId="3" borderId="84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left" vertical="center" wrapText="1"/>
    </xf>
    <xf numFmtId="0" fontId="16" fillId="3" borderId="39" xfId="0" applyFont="1" applyFill="1" applyBorder="1" applyAlignment="1">
      <alignment horizontal="left" vertical="center" wrapText="1"/>
    </xf>
    <xf numFmtId="0" fontId="16" fillId="3" borderId="37" xfId="0" applyFont="1" applyFill="1" applyBorder="1" applyAlignment="1">
      <alignment horizontal="left" vertical="center" wrapText="1"/>
    </xf>
    <xf numFmtId="0" fontId="17" fillId="3" borderId="21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left"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6" fillId="3" borderId="38" xfId="0" applyFont="1" applyFill="1" applyBorder="1" applyAlignment="1">
      <alignment horizontal="left" vertical="center" wrapText="1"/>
    </xf>
    <xf numFmtId="0" fontId="17" fillId="3" borderId="107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left" vertical="center" wrapText="1"/>
    </xf>
    <xf numFmtId="165" fontId="1" fillId="0" borderId="22" xfId="1" applyNumberFormat="1" applyBorder="1" applyAlignment="1">
      <alignment horizontal="left"/>
      <protection locked="0"/>
    </xf>
    <xf numFmtId="0" fontId="17" fillId="3" borderId="42" xfId="0" applyFont="1" applyFill="1" applyBorder="1" applyAlignment="1">
      <alignment horizontal="left" vertical="center" wrapText="1"/>
    </xf>
    <xf numFmtId="0" fontId="16" fillId="3" borderId="41" xfId="0" applyFont="1" applyFill="1" applyBorder="1" applyAlignment="1">
      <alignment horizontal="left" vertical="center" wrapText="1"/>
    </xf>
    <xf numFmtId="0" fontId="17" fillId="3" borderId="38" xfId="0" applyFont="1" applyFill="1" applyBorder="1" applyAlignment="1">
      <alignment horizontal="left" vertical="center" wrapText="1"/>
    </xf>
    <xf numFmtId="0" fontId="16" fillId="3" borderId="98" xfId="0" applyFont="1" applyFill="1" applyBorder="1" applyAlignment="1">
      <alignment horizontal="left" vertical="center" wrapText="1"/>
    </xf>
    <xf numFmtId="0" fontId="16" fillId="3" borderId="118" xfId="0" applyFont="1" applyFill="1" applyBorder="1" applyAlignment="1">
      <alignment horizontal="left" vertical="center" wrapText="1"/>
    </xf>
    <xf numFmtId="0" fontId="17" fillId="3" borderId="22" xfId="0" applyFont="1" applyFill="1" applyBorder="1" applyAlignment="1">
      <alignment horizontal="left" vertical="center" wrapText="1"/>
    </xf>
    <xf numFmtId="0" fontId="16" fillId="3" borderId="23" xfId="0" applyFont="1" applyFill="1" applyBorder="1" applyAlignment="1">
      <alignment horizontal="left" vertical="center" wrapText="1"/>
    </xf>
    <xf numFmtId="0" fontId="17" fillId="8" borderId="37" xfId="0" applyFont="1" applyFill="1" applyBorder="1" applyAlignment="1">
      <alignment horizontal="left" vertical="center" wrapText="1"/>
    </xf>
    <xf numFmtId="0" fontId="17" fillId="8" borderId="41" xfId="0" applyFont="1" applyFill="1" applyBorder="1" applyAlignment="1">
      <alignment horizontal="left" vertical="center" wrapText="1"/>
    </xf>
    <xf numFmtId="0" fontId="17" fillId="8" borderId="39" xfId="0" applyFont="1" applyFill="1" applyBorder="1" applyAlignment="1">
      <alignment horizontal="left" vertical="center" wrapText="1"/>
    </xf>
    <xf numFmtId="0" fontId="17" fillId="8" borderId="23" xfId="0" applyFont="1" applyFill="1" applyBorder="1" applyAlignment="1">
      <alignment horizontal="left" vertical="center" wrapText="1"/>
    </xf>
    <xf numFmtId="165" fontId="1" fillId="0" borderId="146" xfId="1" applyNumberFormat="1" applyBorder="1">
      <protection locked="0"/>
    </xf>
    <xf numFmtId="165" fontId="1" fillId="0" borderId="81" xfId="1" applyNumberFormat="1" applyBorder="1">
      <protection locked="0"/>
    </xf>
    <xf numFmtId="165" fontId="89" fillId="3" borderId="139" xfId="1" applyNumberFormat="1" applyFont="1" applyFill="1" applyBorder="1" applyAlignment="1" applyProtection="1">
      <alignment vertical="center"/>
    </xf>
    <xf numFmtId="0" fontId="74" fillId="3" borderId="139" xfId="0" applyFont="1" applyFill="1" applyBorder="1">
      <alignment vertical="center"/>
    </xf>
    <xf numFmtId="0" fontId="74" fillId="3" borderId="135" xfId="0" applyFont="1" applyFill="1" applyBorder="1">
      <alignment vertical="center"/>
    </xf>
    <xf numFmtId="165" fontId="74" fillId="3" borderId="135" xfId="1" applyNumberFormat="1" applyFont="1" applyFill="1" applyBorder="1" applyAlignment="1" applyProtection="1">
      <alignment vertical="center"/>
    </xf>
    <xf numFmtId="3" fontId="89" fillId="3" borderId="88" xfId="0" applyNumberFormat="1" applyFont="1" applyFill="1" applyBorder="1">
      <alignment vertical="center"/>
    </xf>
    <xf numFmtId="3" fontId="74" fillId="3" borderId="135" xfId="0" applyNumberFormat="1" applyFont="1" applyFill="1" applyBorder="1">
      <alignment vertical="center"/>
    </xf>
    <xf numFmtId="0" fontId="73" fillId="0" borderId="74" xfId="0" applyFont="1" applyBorder="1">
      <alignment vertical="center"/>
    </xf>
    <xf numFmtId="165" fontId="89" fillId="3" borderId="137" xfId="1" applyNumberFormat="1" applyFont="1" applyFill="1" applyBorder="1" applyAlignment="1" applyProtection="1">
      <alignment vertical="center"/>
    </xf>
    <xf numFmtId="3" fontId="74" fillId="3" borderId="139" xfId="0" applyNumberFormat="1" applyFont="1" applyFill="1" applyBorder="1">
      <alignment vertical="center"/>
    </xf>
    <xf numFmtId="165" fontId="1" fillId="0" borderId="92" xfId="1" applyNumberFormat="1" applyBorder="1">
      <protection locked="0"/>
    </xf>
    <xf numFmtId="0" fontId="16" fillId="3" borderId="134" xfId="0" applyFont="1" applyFill="1" applyBorder="1">
      <alignment vertical="center"/>
    </xf>
    <xf numFmtId="165" fontId="1" fillId="0" borderId="147" xfId="1" applyNumberFormat="1" applyBorder="1">
      <protection locked="0"/>
    </xf>
    <xf numFmtId="165" fontId="1" fillId="0" borderId="148" xfId="1" applyNumberFormat="1" applyBorder="1">
      <protection locked="0"/>
    </xf>
    <xf numFmtId="165" fontId="16" fillId="0" borderId="135" xfId="1" applyNumberFormat="1" applyFont="1" applyBorder="1" applyAlignment="1" applyProtection="1">
      <alignment vertical="center"/>
    </xf>
    <xf numFmtId="165" fontId="17" fillId="3" borderId="61" xfId="1" applyNumberFormat="1" applyFont="1" applyFill="1" applyBorder="1" applyAlignment="1" applyProtection="1">
      <alignment vertical="center"/>
    </xf>
    <xf numFmtId="165" fontId="1" fillId="0" borderId="121" xfId="1" applyNumberFormat="1" applyBorder="1">
      <protection locked="0"/>
    </xf>
    <xf numFmtId="0" fontId="17" fillId="8" borderId="116" xfId="0" applyFont="1" applyFill="1" applyBorder="1">
      <alignment vertical="center"/>
    </xf>
    <xf numFmtId="0" fontId="17" fillId="0" borderId="132" xfId="0" applyFont="1" applyBorder="1">
      <alignment vertical="center"/>
    </xf>
    <xf numFmtId="165" fontId="1" fillId="0" borderId="151" xfId="1" applyNumberFormat="1" applyBorder="1">
      <protection locked="0"/>
    </xf>
    <xf numFmtId="165" fontId="1" fillId="0" borderId="141" xfId="1" applyNumberFormat="1" applyBorder="1">
      <protection locked="0"/>
    </xf>
    <xf numFmtId="165" fontId="1" fillId="0" borderId="55" xfId="1" applyNumberFormat="1" applyBorder="1">
      <protection locked="0"/>
    </xf>
    <xf numFmtId="165" fontId="1" fillId="0" borderId="152" xfId="1" applyNumberFormat="1" applyBorder="1">
      <protection locked="0"/>
    </xf>
    <xf numFmtId="165" fontId="1" fillId="0" borderId="49" xfId="1" applyNumberFormat="1" applyBorder="1">
      <protection locked="0"/>
    </xf>
    <xf numFmtId="0" fontId="17" fillId="0" borderId="74" xfId="0" applyFont="1" applyBorder="1">
      <alignment vertical="center"/>
    </xf>
    <xf numFmtId="0" fontId="17" fillId="8" borderId="54" xfId="0" applyFont="1" applyFill="1" applyBorder="1">
      <alignment vertical="center"/>
    </xf>
    <xf numFmtId="3" fontId="16" fillId="3" borderId="46" xfId="0" applyNumberFormat="1" applyFont="1" applyFill="1" applyBorder="1">
      <alignment vertical="center"/>
    </xf>
    <xf numFmtId="3" fontId="16" fillId="0" borderId="42" xfId="0" applyNumberFormat="1" applyFont="1" applyBorder="1">
      <alignment vertical="center"/>
    </xf>
    <xf numFmtId="3" fontId="16" fillId="3" borderId="42" xfId="0" applyNumberFormat="1" applyFont="1" applyFill="1" applyBorder="1">
      <alignment vertical="center"/>
    </xf>
    <xf numFmtId="3" fontId="17" fillId="0" borderId="42" xfId="0" applyNumberFormat="1" applyFont="1" applyBorder="1">
      <alignment vertical="center"/>
    </xf>
    <xf numFmtId="3" fontId="17" fillId="3" borderId="42" xfId="0" applyNumberFormat="1" applyFont="1" applyFill="1" applyBorder="1">
      <alignment vertical="center"/>
    </xf>
    <xf numFmtId="3" fontId="16" fillId="0" borderId="39" xfId="0" applyNumberFormat="1" applyFont="1" applyBorder="1">
      <alignment vertical="center"/>
    </xf>
    <xf numFmtId="3" fontId="17" fillId="3" borderId="22" xfId="0" applyNumberFormat="1" applyFont="1" applyFill="1" applyBorder="1">
      <alignment vertical="center"/>
    </xf>
    <xf numFmtId="165" fontId="4" fillId="3" borderId="53" xfId="1" applyNumberFormat="1" applyFont="1" applyFill="1" applyBorder="1" applyProtection="1"/>
    <xf numFmtId="165" fontId="3" fillId="3" borderId="0" xfId="1" applyNumberFormat="1" applyFont="1" applyFill="1" applyProtection="1"/>
    <xf numFmtId="165" fontId="3" fillId="3" borderId="53" xfId="1" applyNumberFormat="1" applyFont="1" applyFill="1" applyBorder="1" applyProtection="1"/>
    <xf numFmtId="165" fontId="4" fillId="2" borderId="53" xfId="1" applyNumberFormat="1" applyFont="1" applyFill="1" applyBorder="1" applyProtection="1"/>
    <xf numFmtId="1" fontId="3" fillId="2" borderId="10" xfId="1" applyNumberFormat="1" applyFont="1" applyFill="1" applyBorder="1" applyAlignment="1" applyProtection="1">
      <alignment vertical="top"/>
    </xf>
    <xf numFmtId="1" fontId="4" fillId="2" borderId="10" xfId="1" applyNumberFormat="1" applyFont="1" applyFill="1" applyBorder="1" applyAlignment="1" applyProtection="1">
      <alignment vertical="top"/>
    </xf>
    <xf numFmtId="165" fontId="44" fillId="2" borderId="0" xfId="1" applyNumberFormat="1" applyFont="1" applyFill="1" applyProtection="1"/>
    <xf numFmtId="165" fontId="44" fillId="2" borderId="53" xfId="1" applyNumberFormat="1" applyFont="1" applyFill="1" applyBorder="1" applyProtection="1"/>
    <xf numFmtId="165" fontId="4" fillId="3" borderId="110" xfId="1" applyNumberFormat="1" applyFont="1" applyFill="1" applyBorder="1" applyProtection="1"/>
    <xf numFmtId="165" fontId="4" fillId="3" borderId="57" xfId="1" applyNumberFormat="1" applyFont="1" applyFill="1" applyBorder="1" applyProtection="1"/>
    <xf numFmtId="165" fontId="4" fillId="2" borderId="0" xfId="1" applyNumberFormat="1" applyFont="1" applyFill="1" applyAlignment="1" applyProtection="1">
      <alignment vertical="top"/>
    </xf>
    <xf numFmtId="165" fontId="4" fillId="11" borderId="0" xfId="1" applyNumberFormat="1" applyFont="1" applyFill="1" applyProtection="1"/>
    <xf numFmtId="165" fontId="4" fillId="11" borderId="51" xfId="1" applyNumberFormat="1" applyFont="1" applyFill="1" applyBorder="1" applyProtection="1"/>
    <xf numFmtId="0" fontId="3" fillId="2" borderId="0" xfId="0" applyFont="1" applyFill="1" applyAlignment="1"/>
    <xf numFmtId="0" fontId="3" fillId="3" borderId="0" xfId="0" applyFont="1" applyFill="1" applyAlignment="1"/>
    <xf numFmtId="0" fontId="3" fillId="3" borderId="10" xfId="0" applyFont="1" applyFill="1" applyBorder="1" applyAlignment="1"/>
    <xf numFmtId="0" fontId="4" fillId="3" borderId="0" xfId="0" applyFont="1" applyFill="1" applyAlignment="1"/>
    <xf numFmtId="0" fontId="4" fillId="3" borderId="10" xfId="0" applyFont="1" applyFill="1" applyBorder="1" applyAlignment="1"/>
    <xf numFmtId="165" fontId="4" fillId="12" borderId="10" xfId="1" applyNumberFormat="1" applyFont="1" applyFill="1" applyBorder="1" applyAlignment="1" applyProtection="1">
      <alignment vertical="top"/>
    </xf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2" borderId="57" xfId="0" applyFont="1" applyFill="1" applyBorder="1" applyAlignment="1"/>
    <xf numFmtId="0" fontId="4" fillId="2" borderId="0" xfId="0" applyFont="1" applyFill="1" applyAlignment="1">
      <alignment wrapText="1"/>
    </xf>
    <xf numFmtId="165" fontId="4" fillId="2" borderId="0" xfId="1" applyNumberFormat="1" applyFont="1" applyFill="1" applyAlignment="1" applyProtection="1">
      <alignment horizontal="left"/>
    </xf>
    <xf numFmtId="0" fontId="4" fillId="3" borderId="58" xfId="0" applyFont="1" applyFill="1" applyBorder="1" applyAlignment="1">
      <alignment horizontal="left"/>
    </xf>
    <xf numFmtId="0" fontId="4" fillId="3" borderId="58" xfId="0" applyFont="1" applyFill="1" applyBorder="1" applyAlignment="1"/>
    <xf numFmtId="165" fontId="4" fillId="3" borderId="58" xfId="1" applyNumberFormat="1" applyFont="1" applyFill="1" applyBorder="1" applyProtection="1"/>
    <xf numFmtId="165" fontId="4" fillId="11" borderId="58" xfId="1" applyNumberFormat="1" applyFont="1" applyFill="1" applyBorder="1" applyProtection="1"/>
    <xf numFmtId="165" fontId="4" fillId="3" borderId="58" xfId="0" applyNumberFormat="1" applyFont="1" applyFill="1" applyBorder="1" applyAlignment="1"/>
    <xf numFmtId="165" fontId="4" fillId="11" borderId="58" xfId="0" applyNumberFormat="1" applyFont="1" applyFill="1" applyBorder="1" applyAlignment="1"/>
    <xf numFmtId="165" fontId="4" fillId="4" borderId="109" xfId="1" applyNumberFormat="1" applyFont="1" applyFill="1" applyBorder="1" applyProtection="1"/>
    <xf numFmtId="165" fontId="4" fillId="11" borderId="10" xfId="0" applyNumberFormat="1" applyFont="1" applyFill="1" applyBorder="1" applyAlignment="1"/>
    <xf numFmtId="165" fontId="4" fillId="4" borderId="51" xfId="1" applyNumberFormat="1" applyFont="1" applyFill="1" applyBorder="1" applyProtection="1"/>
    <xf numFmtId="165" fontId="27" fillId="4" borderId="10" xfId="1" applyNumberFormat="1" applyFont="1" applyFill="1" applyBorder="1" applyAlignment="1" applyProtection="1">
      <alignment vertical="center" wrapText="1"/>
    </xf>
    <xf numFmtId="0" fontId="4" fillId="4" borderId="0" xfId="0" applyFont="1" applyFill="1" applyAlignment="1"/>
    <xf numFmtId="0" fontId="4" fillId="4" borderId="10" xfId="0" applyFont="1" applyFill="1" applyBorder="1" applyAlignment="1"/>
    <xf numFmtId="0" fontId="26" fillId="3" borderId="10" xfId="0" applyFont="1" applyFill="1" applyBorder="1" applyAlignment="1">
      <alignment vertical="top" wrapText="1"/>
    </xf>
    <xf numFmtId="165" fontId="1" fillId="0" borderId="22" xfId="1" applyNumberFormat="1" applyBorder="1">
      <protection locked="0"/>
    </xf>
    <xf numFmtId="165" fontId="1" fillId="0" borderId="0" xfId="1" applyNumberFormat="1">
      <protection locked="0"/>
    </xf>
    <xf numFmtId="165" fontId="1" fillId="0" borderId="0" xfId="1" applyNumberFormat="1">
      <protection locked="0"/>
    </xf>
    <xf numFmtId="165" fontId="26" fillId="14" borderId="10" xfId="1" applyNumberFormat="1" applyFont="1" applyFill="1" applyBorder="1" applyAlignment="1" applyProtection="1">
      <alignment vertical="top" wrapText="1"/>
    </xf>
    <xf numFmtId="3" fontId="17" fillId="0" borderId="88" xfId="0" applyNumberFormat="1" applyFont="1" applyBorder="1">
      <alignment vertical="center"/>
    </xf>
    <xf numFmtId="0" fontId="0" fillId="0" borderId="0" xfId="0" applyBorder="1">
      <alignment vertical="center"/>
    </xf>
    <xf numFmtId="43" fontId="1" fillId="0" borderId="0" xfId="1" applyNumberFormat="1">
      <protection locked="0"/>
    </xf>
    <xf numFmtId="0" fontId="29" fillId="3" borderId="10" xfId="0" applyFont="1" applyFill="1" applyBorder="1" applyAlignment="1">
      <alignment horizontal="left" wrapText="1"/>
    </xf>
    <xf numFmtId="0" fontId="29" fillId="3" borderId="10" xfId="0" applyFont="1" applyFill="1" applyBorder="1" applyAlignment="1">
      <alignment wrapText="1"/>
    </xf>
    <xf numFmtId="0" fontId="29" fillId="2" borderId="10" xfId="0" applyFont="1" applyFill="1" applyBorder="1" applyAlignment="1">
      <alignment horizontal="left" wrapText="1"/>
    </xf>
    <xf numFmtId="0" fontId="29" fillId="2" borderId="10" xfId="0" applyFont="1" applyFill="1" applyBorder="1" applyAlignment="1">
      <alignment wrapText="1"/>
    </xf>
    <xf numFmtId="0" fontId="33" fillId="2" borderId="10" xfId="4" applyFont="1" applyFill="1" applyBorder="1" applyAlignment="1" applyProtection="1">
      <alignment horizontal="left" vertical="top" wrapText="1"/>
    </xf>
    <xf numFmtId="0" fontId="22" fillId="3" borderId="42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vertical="center" wrapText="1"/>
    </xf>
    <xf numFmtId="0" fontId="22" fillId="0" borderId="38" xfId="0" applyFont="1" applyBorder="1" applyAlignment="1">
      <alignment vertical="center" wrapText="1"/>
    </xf>
    <xf numFmtId="0" fontId="22" fillId="0" borderId="39" xfId="0" applyFont="1" applyBorder="1" applyAlignment="1">
      <alignment vertical="center" wrapText="1"/>
    </xf>
    <xf numFmtId="0" fontId="22" fillId="0" borderId="42" xfId="0" applyFont="1" applyBorder="1" applyAlignment="1">
      <alignment vertical="center" wrapText="1"/>
    </xf>
    <xf numFmtId="1" fontId="4" fillId="2" borderId="10" xfId="1" applyNumberFormat="1" applyFont="1" applyFill="1" applyBorder="1" applyAlignment="1" applyProtection="1">
      <alignment horizontal="left" vertical="top" wrapText="1"/>
    </xf>
    <xf numFmtId="165" fontId="27" fillId="0" borderId="10" xfId="1" applyNumberFormat="1" applyFont="1" applyBorder="1" applyAlignment="1" applyProtection="1">
      <alignment horizontal="left" vertical="center"/>
    </xf>
    <xf numFmtId="165" fontId="27" fillId="0" borderId="10" xfId="1" applyNumberFormat="1" applyFont="1" applyBorder="1" applyAlignment="1" applyProtection="1">
      <alignment vertical="center" wrapText="1"/>
    </xf>
    <xf numFmtId="165" fontId="24" fillId="0" borderId="0" xfId="1" applyNumberFormat="1" applyFont="1" applyAlignment="1" applyProtection="1">
      <alignment vertical="center"/>
    </xf>
    <xf numFmtId="0" fontId="26" fillId="0" borderId="10" xfId="0" applyFont="1" applyBorder="1" applyAlignment="1">
      <alignment horizontal="left" vertical="top"/>
    </xf>
    <xf numFmtId="0" fontId="26" fillId="0" borderId="10" xfId="0" applyFont="1" applyBorder="1" applyAlignment="1">
      <alignment vertical="top" wrapText="1"/>
    </xf>
    <xf numFmtId="165" fontId="27" fillId="4" borderId="10" xfId="1" applyNumberFormat="1" applyFont="1" applyFill="1" applyBorder="1" applyAlignment="1" applyProtection="1">
      <alignment horizontal="center" vertical="center" wrapText="1"/>
    </xf>
    <xf numFmtId="165" fontId="26" fillId="2" borderId="10" xfId="1" applyNumberFormat="1" applyFont="1" applyFill="1" applyBorder="1" applyAlignment="1">
      <alignment vertical="center"/>
      <protection locked="0"/>
    </xf>
    <xf numFmtId="1" fontId="26" fillId="3" borderId="10" xfId="1" applyNumberFormat="1" applyFont="1" applyFill="1" applyBorder="1" applyAlignment="1" applyProtection="1">
      <alignment horizontal="left"/>
    </xf>
    <xf numFmtId="165" fontId="26" fillId="0" borderId="10" xfId="1" applyNumberFormat="1" applyFont="1" applyBorder="1" applyAlignment="1">
      <alignment vertical="center"/>
      <protection locked="0"/>
    </xf>
    <xf numFmtId="170" fontId="26" fillId="12" borderId="10" xfId="1" applyNumberFormat="1" applyFont="1" applyFill="1" applyBorder="1" applyAlignment="1" applyProtection="1">
      <alignment horizontal="left" vertical="center"/>
    </xf>
    <xf numFmtId="165" fontId="27" fillId="2" borderId="0" xfId="1" applyNumberFormat="1" applyFont="1" applyFill="1" applyAlignment="1" applyProtection="1">
      <alignment vertical="center" wrapText="1"/>
    </xf>
    <xf numFmtId="170" fontId="26" fillId="0" borderId="10" xfId="1" applyNumberFormat="1" applyFont="1" applyBorder="1" applyAlignment="1" applyProtection="1">
      <alignment horizontal="left" vertical="center"/>
    </xf>
    <xf numFmtId="165" fontId="26" fillId="0" borderId="10" xfId="1" applyNumberFormat="1" applyFont="1" applyBorder="1" applyAlignment="1" applyProtection="1">
      <alignment horizontal="right" vertical="center"/>
    </xf>
    <xf numFmtId="165" fontId="26" fillId="2" borderId="10" xfId="1" applyNumberFormat="1" applyFont="1" applyFill="1" applyBorder="1" applyAlignment="1" applyProtection="1">
      <alignment horizontal="right" vertical="center"/>
    </xf>
    <xf numFmtId="0" fontId="26" fillId="3" borderId="10" xfId="0" applyFont="1" applyFill="1" applyBorder="1" applyAlignment="1">
      <alignment horizontal="left" vertical="top" wrapText="1"/>
    </xf>
    <xf numFmtId="170" fontId="27" fillId="12" borderId="10" xfId="1" applyNumberFormat="1" applyFont="1" applyFill="1" applyBorder="1" applyAlignment="1" applyProtection="1">
      <alignment horizontal="left" vertical="center"/>
    </xf>
    <xf numFmtId="165" fontId="27" fillId="12" borderId="10" xfId="1" applyNumberFormat="1" applyFont="1" applyFill="1" applyBorder="1" applyAlignment="1" applyProtection="1">
      <alignment vertical="center"/>
    </xf>
    <xf numFmtId="165" fontId="41" fillId="0" borderId="0" xfId="1" applyNumberFormat="1" applyFont="1" applyAlignment="1" applyProtection="1">
      <alignment vertical="center"/>
    </xf>
    <xf numFmtId="165" fontId="24" fillId="4" borderId="0" xfId="1" applyNumberFormat="1" applyFont="1" applyFill="1" applyAlignment="1" applyProtection="1">
      <alignment vertical="center"/>
    </xf>
    <xf numFmtId="165" fontId="27" fillId="0" borderId="10" xfId="1" applyNumberFormat="1" applyFont="1" applyBorder="1" applyAlignment="1" applyProtection="1">
      <alignment vertical="center"/>
    </xf>
    <xf numFmtId="165" fontId="27" fillId="12" borderId="10" xfId="1" applyNumberFormat="1" applyFont="1" applyFill="1" applyBorder="1" applyAlignment="1" applyProtection="1">
      <alignment horizontal="left" vertical="center"/>
    </xf>
    <xf numFmtId="165" fontId="26" fillId="0" borderId="10" xfId="1" applyNumberFormat="1" applyFont="1" applyBorder="1" applyAlignment="1" applyProtection="1">
      <alignment horizontal="left" vertical="center"/>
    </xf>
    <xf numFmtId="165" fontId="27" fillId="4" borderId="10" xfId="1" applyNumberFormat="1" applyFont="1" applyFill="1" applyBorder="1" applyAlignment="1" applyProtection="1">
      <alignment horizontal="left" vertical="center"/>
    </xf>
    <xf numFmtId="3" fontId="93" fillId="0" borderId="0" xfId="0" applyNumberFormat="1" applyFont="1">
      <alignment vertical="center"/>
    </xf>
    <xf numFmtId="165" fontId="29" fillId="0" borderId="0" xfId="1" applyNumberFormat="1" applyFont="1" applyAlignment="1" applyProtection="1">
      <alignment horizontal="left" vertical="center"/>
    </xf>
    <xf numFmtId="165" fontId="29" fillId="0" borderId="0" xfId="1" applyNumberFormat="1" applyFont="1" applyAlignment="1" applyProtection="1">
      <alignment vertical="center"/>
    </xf>
    <xf numFmtId="165" fontId="58" fillId="0" borderId="54" xfId="1" applyNumberFormat="1" applyFont="1" applyBorder="1" applyAlignment="1" applyProtection="1">
      <alignment vertical="center"/>
    </xf>
    <xf numFmtId="165" fontId="29" fillId="0" borderId="0" xfId="1" applyNumberFormat="1" applyFont="1" applyAlignment="1" applyProtection="1">
      <alignment wrapText="1"/>
    </xf>
    <xf numFmtId="165" fontId="29" fillId="0" borderId="0" xfId="1" applyNumberFormat="1" applyFont="1" applyProtection="1"/>
    <xf numFmtId="165" fontId="24" fillId="0" borderId="0" xfId="1" applyNumberFormat="1" applyFont="1" applyProtection="1"/>
    <xf numFmtId="165" fontId="24" fillId="0" borderId="0" xfId="1" applyNumberFormat="1" applyFont="1" applyAlignment="1" applyProtection="1">
      <alignment horizontal="left" vertical="center"/>
    </xf>
    <xf numFmtId="0" fontId="58" fillId="3" borderId="10" xfId="0" applyFont="1" applyFill="1" applyBorder="1" applyAlignment="1">
      <alignment horizontal="left" vertical="center" wrapText="1"/>
    </xf>
    <xf numFmtId="3" fontId="89" fillId="0" borderId="23" xfId="0" applyNumberFormat="1" applyFont="1" applyBorder="1" applyAlignment="1">
      <alignment horizontal="right" vertical="center" wrapText="1"/>
    </xf>
    <xf numFmtId="3" fontId="73" fillId="0" borderId="21" xfId="0" applyNumberFormat="1" applyFont="1" applyBorder="1" applyAlignment="1">
      <alignment horizontal="right" vertical="center" wrapText="1"/>
    </xf>
    <xf numFmtId="0" fontId="73" fillId="0" borderId="23" xfId="0" applyFont="1" applyBorder="1" applyAlignment="1">
      <alignment vertical="center" wrapText="1"/>
    </xf>
    <xf numFmtId="0" fontId="73" fillId="0" borderId="35" xfId="0" applyFont="1" applyBorder="1" applyAlignment="1">
      <alignment horizontal="right" vertical="center" wrapText="1"/>
    </xf>
    <xf numFmtId="0" fontId="74" fillId="3" borderId="42" xfId="0" applyFont="1" applyFill="1" applyBorder="1" applyAlignment="1">
      <alignment vertical="center" wrapText="1"/>
    </xf>
    <xf numFmtId="3" fontId="73" fillId="3" borderId="38" xfId="0" applyNumberFormat="1" applyFont="1" applyFill="1" applyBorder="1" applyAlignment="1">
      <alignment horizontal="right" vertical="center" wrapText="1"/>
    </xf>
    <xf numFmtId="3" fontId="73" fillId="3" borderId="23" xfId="0" applyNumberFormat="1" applyFont="1" applyFill="1" applyBorder="1" applyAlignment="1">
      <alignment horizontal="right" vertical="center" wrapText="1"/>
    </xf>
    <xf numFmtId="0" fontId="89" fillId="3" borderId="37" xfId="0" applyFont="1" applyFill="1" applyBorder="1" applyAlignment="1">
      <alignment vertical="center" wrapText="1"/>
    </xf>
    <xf numFmtId="0" fontId="74" fillId="3" borderId="107" xfId="0" applyFont="1" applyFill="1" applyBorder="1" applyAlignment="1">
      <alignment vertical="center" wrapText="1"/>
    </xf>
    <xf numFmtId="0" fontId="89" fillId="3" borderId="107" xfId="0" applyFont="1" applyFill="1" applyBorder="1" applyAlignment="1">
      <alignment vertical="center" wrapText="1"/>
    </xf>
    <xf numFmtId="3" fontId="73" fillId="3" borderId="0" xfId="0" applyNumberFormat="1" applyFont="1" applyFill="1" applyAlignment="1">
      <alignment horizontal="right" vertical="center" wrapText="1"/>
    </xf>
    <xf numFmtId="165" fontId="28" fillId="4" borderId="0" xfId="1" applyNumberFormat="1" applyFont="1" applyFill="1" applyProtection="1"/>
    <xf numFmtId="3" fontId="17" fillId="3" borderId="22" xfId="0" applyNumberFormat="1" applyFont="1" applyFill="1" applyBorder="1" applyAlignment="1">
      <alignment horizontal="right" vertical="center" wrapText="1"/>
    </xf>
    <xf numFmtId="165" fontId="1" fillId="0" borderId="22" xfId="1" applyNumberFormat="1" applyBorder="1">
      <protection locked="0"/>
    </xf>
    <xf numFmtId="165" fontId="1" fillId="0" borderId="0" xfId="1" applyNumberFormat="1">
      <protection locked="0"/>
    </xf>
    <xf numFmtId="0" fontId="17" fillId="0" borderId="73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71" xfId="0" applyFont="1" applyBorder="1" applyAlignment="1">
      <alignment vertical="center" wrapText="1"/>
    </xf>
    <xf numFmtId="0" fontId="16" fillId="0" borderId="59" xfId="0" applyFont="1" applyBorder="1">
      <alignment vertical="center"/>
    </xf>
    <xf numFmtId="0" fontId="16" fillId="0" borderId="42" xfId="0" applyFont="1" applyBorder="1" applyAlignment="1">
      <alignment vertical="center" wrapText="1"/>
    </xf>
    <xf numFmtId="165" fontId="20" fillId="2" borderId="10" xfId="0" applyNumberFormat="1" applyFont="1" applyFill="1" applyBorder="1" applyAlignment="1">
      <alignment horizontal="left"/>
    </xf>
    <xf numFmtId="165" fontId="26" fillId="2" borderId="10" xfId="0" applyNumberFormat="1" applyFont="1" applyFill="1" applyBorder="1" applyAlignment="1">
      <alignment horizontal="left"/>
    </xf>
    <xf numFmtId="3" fontId="7" fillId="0" borderId="8" xfId="0" applyNumberFormat="1" applyFont="1" applyBorder="1" applyAlignment="1">
      <alignment vertical="center" wrapText="1"/>
    </xf>
    <xf numFmtId="3" fontId="5" fillId="0" borderId="27" xfId="0" applyNumberFormat="1" applyFont="1" applyBorder="1" applyAlignment="1">
      <alignment vertical="center" wrapText="1"/>
    </xf>
    <xf numFmtId="0" fontId="30" fillId="0" borderId="22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/>
    </xf>
    <xf numFmtId="3" fontId="17" fillId="3" borderId="42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/>
    <xf numFmtId="0" fontId="22" fillId="3" borderId="138" xfId="0" applyFont="1" applyFill="1" applyBorder="1">
      <alignment vertical="center"/>
    </xf>
    <xf numFmtId="0" fontId="22" fillId="0" borderId="0" xfId="0" applyFont="1" applyBorder="1" applyAlignment="1"/>
    <xf numFmtId="0" fontId="22" fillId="3" borderId="22" xfId="0" applyFont="1" applyFill="1" applyBorder="1">
      <alignment vertical="center"/>
    </xf>
    <xf numFmtId="3" fontId="30" fillId="0" borderId="22" xfId="0" applyNumberFormat="1" applyFont="1" applyBorder="1">
      <alignment vertical="center"/>
    </xf>
    <xf numFmtId="3" fontId="30" fillId="3" borderId="22" xfId="0" applyNumberFormat="1" applyFont="1" applyFill="1" applyBorder="1">
      <alignment vertical="center"/>
    </xf>
    <xf numFmtId="0" fontId="18" fillId="3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6" fillId="0" borderId="21" xfId="0" applyFont="1" applyBorder="1">
      <alignment vertical="center"/>
    </xf>
    <xf numFmtId="165" fontId="1" fillId="0" borderId="21" xfId="1" applyNumberFormat="1" applyBorder="1">
      <protection locked="0"/>
    </xf>
    <xf numFmtId="165" fontId="17" fillId="0" borderId="22" xfId="1" applyNumberFormat="1" applyFont="1" applyBorder="1" applyAlignment="1" applyProtection="1">
      <alignment vertical="center"/>
    </xf>
    <xf numFmtId="0" fontId="17" fillId="8" borderId="22" xfId="0" applyFont="1" applyFill="1" applyBorder="1">
      <alignment vertical="center"/>
    </xf>
    <xf numFmtId="0" fontId="74" fillId="3" borderId="22" xfId="0" applyFont="1" applyFill="1" applyBorder="1">
      <alignment vertical="center"/>
    </xf>
    <xf numFmtId="0" fontId="74" fillId="0" borderId="22" xfId="0" applyFont="1" applyBorder="1">
      <alignment vertical="center"/>
    </xf>
    <xf numFmtId="165" fontId="5" fillId="12" borderId="10" xfId="1" applyNumberFormat="1" applyFont="1" applyFill="1" applyBorder="1" applyAlignment="1" applyProtection="1">
      <alignment vertical="top" wrapText="1"/>
    </xf>
    <xf numFmtId="0" fontId="16" fillId="0" borderId="35" xfId="0" applyFont="1" applyBorder="1">
      <alignment vertical="center"/>
    </xf>
    <xf numFmtId="0" fontId="17" fillId="3" borderId="22" xfId="0" applyFont="1" applyFill="1" applyBorder="1">
      <alignment vertical="center"/>
    </xf>
    <xf numFmtId="0" fontId="30" fillId="0" borderId="22" xfId="0" applyFont="1" applyBorder="1" applyAlignment="1">
      <alignment horizontal="center" vertical="center" wrapText="1"/>
    </xf>
    <xf numFmtId="0" fontId="89" fillId="0" borderId="50" xfId="0" applyFont="1" applyBorder="1" applyAlignment="1">
      <alignment horizontal="center" vertical="center" wrapText="1"/>
    </xf>
    <xf numFmtId="0" fontId="89" fillId="0" borderId="22" xfId="0" applyFont="1" applyBorder="1" applyAlignment="1">
      <alignment horizontal="center"/>
    </xf>
    <xf numFmtId="0" fontId="89" fillId="0" borderId="22" xfId="0" applyFont="1" applyBorder="1" applyAlignment="1">
      <alignment horizontal="center" vertical="center" wrapText="1"/>
    </xf>
    <xf numFmtId="0" fontId="22" fillId="0" borderId="22" xfId="0" applyFont="1" applyBorder="1" applyAlignment="1">
      <alignment vertical="center" wrapText="1"/>
    </xf>
    <xf numFmtId="3" fontId="17" fillId="3" borderId="23" xfId="0" applyNumberFormat="1" applyFont="1" applyFill="1" applyBorder="1" applyAlignment="1">
      <alignment horizontal="center" vertical="center" wrapText="1"/>
    </xf>
    <xf numFmtId="3" fontId="17" fillId="3" borderId="35" xfId="0" applyNumberFormat="1" applyFont="1" applyFill="1" applyBorder="1" applyAlignment="1">
      <alignment horizontal="center" vertical="center" wrapText="1"/>
    </xf>
    <xf numFmtId="3" fontId="17" fillId="3" borderId="22" xfId="0" applyNumberFormat="1" applyFont="1" applyFill="1" applyBorder="1" applyAlignment="1">
      <alignment horizontal="center" vertical="center" wrapText="1"/>
    </xf>
    <xf numFmtId="3" fontId="17" fillId="3" borderId="50" xfId="0" applyNumberFormat="1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/>
    </xf>
    <xf numFmtId="0" fontId="18" fillId="0" borderId="74" xfId="0" applyFont="1" applyBorder="1" applyAlignment="1">
      <alignment horizontal="center" vertical="center" wrapText="1"/>
    </xf>
    <xf numFmtId="0" fontId="18" fillId="0" borderId="130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18" fillId="0" borderId="86" xfId="0" applyFont="1" applyBorder="1" applyAlignment="1">
      <alignment horizontal="center" vertical="center" wrapText="1"/>
    </xf>
    <xf numFmtId="0" fontId="18" fillId="0" borderId="75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/>
    </xf>
    <xf numFmtId="165" fontId="4" fillId="4" borderId="53" xfId="1" applyNumberFormat="1" applyFont="1" applyFill="1" applyBorder="1" applyProtection="1"/>
    <xf numFmtId="165" fontId="54" fillId="4" borderId="0" xfId="1" applyNumberFormat="1" applyFont="1" applyFill="1" applyProtection="1"/>
    <xf numFmtId="165" fontId="1" fillId="0" borderId="0" xfId="1" applyNumberFormat="1">
      <protection locked="0"/>
    </xf>
    <xf numFmtId="165" fontId="1" fillId="0" borderId="0" xfId="1" applyNumberFormat="1">
      <protection locked="0"/>
    </xf>
    <xf numFmtId="3" fontId="5" fillId="0" borderId="0" xfId="0" applyNumberFormat="1" applyFont="1">
      <alignment vertical="center"/>
    </xf>
    <xf numFmtId="3" fontId="5" fillId="3" borderId="8" xfId="0" applyNumberFormat="1" applyFont="1" applyFill="1" applyBorder="1" applyAlignment="1">
      <alignment horizontal="right" vertical="center" wrapText="1"/>
    </xf>
    <xf numFmtId="3" fontId="5" fillId="3" borderId="32" xfId="0" applyNumberFormat="1" applyFont="1" applyFill="1" applyBorder="1" applyAlignment="1">
      <alignment horizontal="right" vertical="center"/>
    </xf>
    <xf numFmtId="3" fontId="7" fillId="3" borderId="32" xfId="0" applyNumberFormat="1" applyFont="1" applyFill="1" applyBorder="1" applyAlignment="1">
      <alignment horizontal="right" vertical="center"/>
    </xf>
    <xf numFmtId="3" fontId="7" fillId="3" borderId="8" xfId="0" applyNumberFormat="1" applyFont="1" applyFill="1" applyBorder="1" applyAlignment="1">
      <alignment horizontal="right" vertical="center"/>
    </xf>
    <xf numFmtId="3" fontId="7" fillId="0" borderId="0" xfId="0" applyNumberFormat="1" applyFont="1">
      <alignment vertical="center"/>
    </xf>
    <xf numFmtId="165" fontId="0" fillId="3" borderId="0" xfId="1" applyNumberFormat="1" applyFont="1" applyFill="1" applyBorder="1" applyProtection="1"/>
    <xf numFmtId="165" fontId="33" fillId="3" borderId="10" xfId="1" applyNumberFormat="1" applyFont="1" applyFill="1" applyBorder="1" applyAlignment="1" applyProtection="1"/>
    <xf numFmtId="165" fontId="61" fillId="4" borderId="10" xfId="1" applyNumberFormat="1" applyFont="1" applyFill="1" applyBorder="1" applyProtection="1"/>
    <xf numFmtId="1" fontId="13" fillId="2" borderId="10" xfId="1" applyNumberFormat="1" applyFont="1" applyFill="1" applyBorder="1" applyAlignment="1" applyProtection="1">
      <alignment horizontal="left"/>
    </xf>
    <xf numFmtId="165" fontId="47" fillId="2" borderId="0" xfId="0" applyNumberFormat="1" applyFont="1" applyFill="1" applyAlignment="1"/>
    <xf numFmtId="0" fontId="13" fillId="2" borderId="10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/>
    </xf>
    <xf numFmtId="0" fontId="16" fillId="3" borderId="39" xfId="0" applyFont="1" applyFill="1" applyBorder="1" applyAlignment="1">
      <alignment vertical="center" wrapText="1"/>
    </xf>
    <xf numFmtId="165" fontId="1" fillId="0" borderId="0" xfId="1" applyNumberFormat="1">
      <protection locked="0"/>
    </xf>
    <xf numFmtId="0" fontId="16" fillId="0" borderId="59" xfId="0" applyFont="1" applyBorder="1">
      <alignment vertical="center"/>
    </xf>
    <xf numFmtId="0" fontId="22" fillId="0" borderId="59" xfId="0" applyFont="1" applyBorder="1">
      <alignment vertical="center"/>
    </xf>
    <xf numFmtId="3" fontId="22" fillId="0" borderId="59" xfId="0" applyNumberFormat="1" applyFont="1" applyBorder="1">
      <alignment vertical="center"/>
    </xf>
    <xf numFmtId="165" fontId="22" fillId="0" borderId="10" xfId="1" applyNumberFormat="1" applyFont="1" applyBorder="1" applyAlignment="1" applyProtection="1">
      <alignment vertical="center"/>
    </xf>
    <xf numFmtId="3" fontId="22" fillId="3" borderId="10" xfId="0" applyNumberFormat="1" applyFont="1" applyFill="1" applyBorder="1">
      <alignment vertical="center"/>
    </xf>
    <xf numFmtId="0" fontId="22" fillId="3" borderId="48" xfId="0" applyFont="1" applyFill="1" applyBorder="1">
      <alignment vertical="center"/>
    </xf>
    <xf numFmtId="0" fontId="22" fillId="0" borderId="48" xfId="0" applyFont="1" applyBorder="1">
      <alignment vertical="center"/>
    </xf>
    <xf numFmtId="3" fontId="22" fillId="3" borderId="99" xfId="0" applyNumberFormat="1" applyFont="1" applyFill="1" applyBorder="1">
      <alignment vertical="center"/>
    </xf>
    <xf numFmtId="0" fontId="16" fillId="0" borderId="0" xfId="0" applyFont="1" applyBorder="1">
      <alignment vertical="center"/>
    </xf>
    <xf numFmtId="3" fontId="17" fillId="3" borderId="0" xfId="0" applyNumberFormat="1" applyFont="1" applyFill="1" applyBorder="1">
      <alignment vertical="center"/>
    </xf>
    <xf numFmtId="3" fontId="16" fillId="3" borderId="10" xfId="0" applyNumberFormat="1" applyFont="1" applyFill="1" applyBorder="1">
      <alignment vertical="center"/>
    </xf>
    <xf numFmtId="165" fontId="16" fillId="0" borderId="10" xfId="1" applyNumberFormat="1" applyFont="1" applyBorder="1" applyAlignment="1" applyProtection="1">
      <alignment vertical="center"/>
    </xf>
    <xf numFmtId="3" fontId="17" fillId="3" borderId="10" xfId="0" applyNumberFormat="1" applyFont="1" applyFill="1" applyBorder="1">
      <alignment vertical="center"/>
    </xf>
    <xf numFmtId="3" fontId="17" fillId="0" borderId="0" xfId="0" applyNumberFormat="1" applyFont="1" applyBorder="1">
      <alignment vertical="center"/>
    </xf>
    <xf numFmtId="3" fontId="17" fillId="0" borderId="10" xfId="0" applyNumberFormat="1" applyFont="1" applyBorder="1">
      <alignment vertical="center"/>
    </xf>
    <xf numFmtId="0" fontId="16" fillId="3" borderId="10" xfId="0" applyFont="1" applyFill="1" applyBorder="1" applyAlignment="1">
      <alignment vertical="center" wrapText="1"/>
    </xf>
    <xf numFmtId="0" fontId="16" fillId="3" borderId="10" xfId="0" applyFont="1" applyFill="1" applyBorder="1">
      <alignment vertical="center"/>
    </xf>
    <xf numFmtId="0" fontId="16" fillId="0" borderId="59" xfId="0" applyFont="1" applyBorder="1" applyAlignment="1">
      <alignment vertical="center" wrapText="1"/>
    </xf>
    <xf numFmtId="165" fontId="4" fillId="6" borderId="10" xfId="1" applyNumberFormat="1" applyFont="1" applyFill="1" applyBorder="1" applyAlignment="1" applyProtection="1">
      <alignment vertical="top" wrapText="1"/>
    </xf>
    <xf numFmtId="165" fontId="4" fillId="6" borderId="10" xfId="1" applyNumberFormat="1" applyFont="1" applyFill="1" applyBorder="1" applyAlignment="1" applyProtection="1">
      <alignment vertical="top"/>
    </xf>
    <xf numFmtId="1" fontId="4" fillId="6" borderId="10" xfId="1" applyNumberFormat="1" applyFont="1" applyFill="1" applyBorder="1" applyAlignment="1" applyProtection="1">
      <alignment horizontal="left" vertical="top" wrapText="1"/>
    </xf>
    <xf numFmtId="1" fontId="26" fillId="2" borderId="10" xfId="1" applyNumberFormat="1" applyFont="1" applyFill="1" applyBorder="1" applyAlignment="1" applyProtection="1">
      <alignment horizontal="left" vertical="top"/>
    </xf>
    <xf numFmtId="165" fontId="27" fillId="2" borderId="10" xfId="1" applyNumberFormat="1" applyFont="1" applyFill="1" applyBorder="1" applyAlignment="1" applyProtection="1">
      <alignment vertical="top"/>
    </xf>
    <xf numFmtId="165" fontId="1" fillId="0" borderId="0" xfId="1" applyNumberFormat="1">
      <protection locked="0"/>
    </xf>
    <xf numFmtId="165" fontId="1" fillId="0" borderId="0" xfId="1" applyNumberFormat="1">
      <protection locked="0"/>
    </xf>
    <xf numFmtId="165" fontId="45" fillId="12" borderId="10" xfId="1" applyNumberFormat="1" applyFont="1" applyFill="1" applyBorder="1" applyAlignment="1" applyProtection="1">
      <alignment wrapText="1"/>
    </xf>
    <xf numFmtId="165" fontId="45" fillId="12" borderId="10" xfId="1" applyNumberFormat="1" applyFont="1" applyFill="1" applyBorder="1" applyProtection="1"/>
    <xf numFmtId="165" fontId="44" fillId="3" borderId="0" xfId="1" applyNumberFormat="1" applyFont="1" applyFill="1" applyProtection="1"/>
    <xf numFmtId="165" fontId="61" fillId="2" borderId="0" xfId="1" applyNumberFormat="1" applyFont="1" applyFill="1" applyProtection="1"/>
    <xf numFmtId="165" fontId="26" fillId="12" borderId="10" xfId="1" applyNumberFormat="1" applyFont="1" applyFill="1" applyBorder="1" applyAlignment="1" applyProtection="1">
      <alignment vertical="top"/>
    </xf>
    <xf numFmtId="165" fontId="55" fillId="2" borderId="10" xfId="3" applyNumberFormat="1" applyFont="1" applyFill="1" applyBorder="1" applyAlignment="1" applyProtection="1">
      <alignment vertical="top" wrapText="1"/>
    </xf>
    <xf numFmtId="165" fontId="26" fillId="3" borderId="10" xfId="0" applyNumberFormat="1" applyFont="1" applyFill="1" applyBorder="1" applyAlignment="1"/>
    <xf numFmtId="165" fontId="27" fillId="12" borderId="10" xfId="1" applyNumberFormat="1" applyFont="1" applyFill="1" applyBorder="1" applyAlignment="1" applyProtection="1">
      <alignment vertical="top"/>
    </xf>
    <xf numFmtId="165" fontId="27" fillId="4" borderId="10" xfId="1" applyNumberFormat="1" applyFont="1" applyFill="1" applyBorder="1" applyAlignment="1" applyProtection="1">
      <alignment vertical="top"/>
    </xf>
    <xf numFmtId="0" fontId="26" fillId="2" borderId="0" xfId="0" applyFont="1" applyFill="1" applyAlignment="1"/>
    <xf numFmtId="165" fontId="26" fillId="2" borderId="0" xfId="0" applyNumberFormat="1" applyFont="1" applyFill="1" applyAlignment="1"/>
    <xf numFmtId="165" fontId="26" fillId="3" borderId="58" xfId="0" applyNumberFormat="1" applyFont="1" applyFill="1" applyBorder="1" applyAlignment="1"/>
    <xf numFmtId="165" fontId="4" fillId="0" borderId="0" xfId="1" applyNumberFormat="1" applyFont="1" applyBorder="1" applyProtection="1"/>
    <xf numFmtId="0" fontId="31" fillId="0" borderId="0" xfId="0" applyFont="1" applyBorder="1" applyAlignment="1">
      <alignment wrapText="1"/>
    </xf>
    <xf numFmtId="165" fontId="26" fillId="2" borderId="10" xfId="1" applyNumberFormat="1" applyFont="1" applyFill="1" applyBorder="1" applyAlignment="1" applyProtection="1">
      <alignment horizontal="right" wrapText="1"/>
    </xf>
    <xf numFmtId="171" fontId="33" fillId="2" borderId="0" xfId="1" applyNumberFormat="1" applyFont="1" applyFill="1" applyProtection="1"/>
    <xf numFmtId="3" fontId="1" fillId="2" borderId="0" xfId="1" applyNumberFormat="1" applyFill="1">
      <protection locked="0"/>
    </xf>
    <xf numFmtId="165" fontId="26" fillId="2" borderId="10" xfId="1" applyNumberFormat="1" applyFont="1" applyFill="1" applyBorder="1" applyAlignment="1" applyProtection="1">
      <alignment horizontal="right" vertical="center" wrapText="1"/>
    </xf>
    <xf numFmtId="165" fontId="26" fillId="2" borderId="10" xfId="1" applyNumberFormat="1" applyFont="1" applyFill="1" applyBorder="1">
      <protection locked="0"/>
    </xf>
    <xf numFmtId="165" fontId="26" fillId="2" borderId="10" xfId="1" applyNumberFormat="1" applyFont="1" applyFill="1" applyBorder="1" applyAlignment="1" applyProtection="1">
      <alignment horizontal="left" vertical="center" wrapText="1"/>
    </xf>
    <xf numFmtId="165" fontId="27" fillId="2" borderId="10" xfId="1" applyNumberFormat="1" applyFont="1" applyFill="1" applyBorder="1" applyAlignment="1" applyProtection="1">
      <alignment horizontal="left" vertical="center" wrapText="1"/>
    </xf>
    <xf numFmtId="3" fontId="26" fillId="2" borderId="10" xfId="0" applyNumberFormat="1" applyFont="1" applyFill="1" applyBorder="1" applyAlignment="1"/>
    <xf numFmtId="165" fontId="55" fillId="2" borderId="0" xfId="1" applyNumberFormat="1" applyFont="1" applyFill="1" applyProtection="1"/>
    <xf numFmtId="165" fontId="54" fillId="2" borderId="0" xfId="1" applyNumberFormat="1" applyFont="1" applyFill="1">
      <protection locked="0"/>
    </xf>
    <xf numFmtId="165" fontId="55" fillId="2" borderId="0" xfId="1" applyNumberFormat="1" applyFont="1" applyFill="1">
      <protection locked="0"/>
    </xf>
    <xf numFmtId="165" fontId="55" fillId="2" borderId="10" xfId="1" applyNumberFormat="1" applyFont="1" applyFill="1" applyBorder="1">
      <protection locked="0"/>
    </xf>
    <xf numFmtId="165" fontId="51" fillId="2" borderId="0" xfId="1" applyNumberFormat="1" applyFont="1" applyFill="1" applyProtection="1"/>
    <xf numFmtId="165" fontId="6" fillId="2" borderId="0" xfId="1" applyNumberFormat="1" applyFont="1" applyFill="1" applyProtection="1"/>
    <xf numFmtId="165" fontId="28" fillId="2" borderId="0" xfId="1" applyNumberFormat="1" applyFont="1" applyFill="1" applyProtection="1"/>
    <xf numFmtId="165" fontId="27" fillId="2" borderId="10" xfId="1" applyNumberFormat="1" applyFont="1" applyFill="1" applyBorder="1" applyAlignment="1" applyProtection="1">
      <alignment vertical="top" wrapText="1"/>
    </xf>
    <xf numFmtId="165" fontId="26" fillId="2" borderId="10" xfId="0" applyNumberFormat="1" applyFont="1" applyFill="1" applyBorder="1" applyAlignment="1"/>
    <xf numFmtId="165" fontId="26" fillId="2" borderId="10" xfId="3" applyNumberFormat="1" applyFont="1" applyFill="1" applyBorder="1" applyAlignment="1" applyProtection="1">
      <alignment vertical="top"/>
    </xf>
    <xf numFmtId="165" fontId="26" fillId="2" borderId="10" xfId="3" applyNumberFormat="1" applyFont="1" applyFill="1" applyBorder="1" applyAlignment="1" applyProtection="1">
      <alignment vertical="top" wrapText="1"/>
    </xf>
    <xf numFmtId="165" fontId="26" fillId="2" borderId="10" xfId="5" applyNumberFormat="1" applyFont="1" applyFill="1" applyBorder="1" applyAlignment="1" applyProtection="1">
      <alignment vertical="top"/>
    </xf>
    <xf numFmtId="165" fontId="26" fillId="2" borderId="10" xfId="1" applyNumberFormat="1" applyFont="1" applyFill="1" applyBorder="1" applyAlignment="1" applyProtection="1">
      <alignment horizontal="right" vertical="top" wrapText="1"/>
    </xf>
    <xf numFmtId="165" fontId="55" fillId="2" borderId="10" xfId="3" applyNumberFormat="1" applyFont="1" applyFill="1" applyBorder="1" applyAlignment="1" applyProtection="1">
      <alignment vertical="top"/>
    </xf>
    <xf numFmtId="165" fontId="26" fillId="2" borderId="10" xfId="0" applyNumberFormat="1" applyFont="1" applyFill="1" applyBorder="1" applyAlignment="1">
      <alignment horizontal="right" vertical="top" wrapText="1"/>
    </xf>
    <xf numFmtId="165" fontId="24" fillId="2" borderId="10" xfId="1" applyNumberFormat="1" applyFont="1" applyFill="1" applyBorder="1" applyAlignment="1" applyProtection="1">
      <alignment vertical="center" wrapText="1"/>
    </xf>
    <xf numFmtId="165" fontId="26" fillId="2" borderId="10" xfId="1" applyNumberFormat="1" applyFont="1" applyFill="1" applyBorder="1" applyAlignment="1" applyProtection="1">
      <alignment horizontal="center" vertical="top" wrapText="1"/>
    </xf>
    <xf numFmtId="165" fontId="5" fillId="2" borderId="0" xfId="1" applyNumberFormat="1" applyFont="1" applyFill="1" applyProtection="1"/>
    <xf numFmtId="165" fontId="5" fillId="2" borderId="10" xfId="0" applyNumberFormat="1" applyFont="1" applyFill="1" applyBorder="1" applyAlignment="1">
      <alignment vertical="top" wrapText="1"/>
    </xf>
    <xf numFmtId="165" fontId="5" fillId="2" borderId="58" xfId="1" applyNumberFormat="1" applyFont="1" applyFill="1" applyBorder="1" applyAlignment="1" applyProtection="1">
      <alignment vertical="top"/>
    </xf>
    <xf numFmtId="165" fontId="1" fillId="0" borderId="0" xfId="1" applyNumberFormat="1">
      <protection locked="0"/>
    </xf>
    <xf numFmtId="165" fontId="27" fillId="2" borderId="10" xfId="0" applyNumberFormat="1" applyFont="1" applyFill="1" applyBorder="1" applyAlignment="1">
      <alignment horizontal="left"/>
    </xf>
    <xf numFmtId="165" fontId="26" fillId="2" borderId="10" xfId="0" applyNumberFormat="1" applyFont="1" applyFill="1" applyBorder="1">
      <alignment vertical="center"/>
    </xf>
    <xf numFmtId="165" fontId="1" fillId="0" borderId="0" xfId="1" applyNumberFormat="1">
      <protection locked="0"/>
    </xf>
    <xf numFmtId="165" fontId="1" fillId="0" borderId="10" xfId="1" applyNumberFormat="1" applyBorder="1">
      <protection locked="0"/>
    </xf>
    <xf numFmtId="0" fontId="26" fillId="3" borderId="10" xfId="0" applyFont="1" applyFill="1" applyBorder="1" applyAlignment="1">
      <alignment vertical="top" wrapText="1"/>
    </xf>
    <xf numFmtId="0" fontId="0" fillId="0" borderId="0" xfId="0" applyFont="1" applyBorder="1" applyAlignment="1"/>
    <xf numFmtId="165" fontId="1" fillId="0" borderId="0" xfId="1" applyNumberFormat="1" applyBorder="1">
      <protection locked="0"/>
    </xf>
    <xf numFmtId="165" fontId="0" fillId="2" borderId="0" xfId="0" applyNumberFormat="1" applyFont="1" applyFill="1" applyBorder="1" applyAlignment="1"/>
    <xf numFmtId="0" fontId="0" fillId="0" borderId="48" xfId="0" applyFont="1" applyBorder="1" applyAlignment="1"/>
    <xf numFmtId="165" fontId="95" fillId="0" borderId="42" xfId="1" applyNumberFormat="1" applyFont="1" applyBorder="1">
      <protection locked="0"/>
    </xf>
    <xf numFmtId="165" fontId="95" fillId="0" borderId="37" xfId="1" applyNumberFormat="1" applyFont="1" applyBorder="1">
      <protection locked="0"/>
    </xf>
    <xf numFmtId="165" fontId="95" fillId="0" borderId="39" xfId="1" applyNumberFormat="1" applyFont="1" applyBorder="1">
      <protection locked="0"/>
    </xf>
    <xf numFmtId="165" fontId="95" fillId="0" borderId="21" xfId="1" applyNumberFormat="1" applyFont="1" applyBorder="1">
      <protection locked="0"/>
    </xf>
    <xf numFmtId="165" fontId="95" fillId="0" borderId="22" xfId="1" applyNumberFormat="1" applyFont="1" applyBorder="1">
      <protection locked="0"/>
    </xf>
    <xf numFmtId="0" fontId="0" fillId="0" borderId="39" xfId="0" applyFont="1" applyBorder="1" applyAlignment="1"/>
    <xf numFmtId="165" fontId="94" fillId="0" borderId="39" xfId="0" applyNumberFormat="1" applyFont="1" applyBorder="1" applyAlignment="1"/>
    <xf numFmtId="165" fontId="1" fillId="0" borderId="39" xfId="1" applyNumberFormat="1" applyBorder="1">
      <protection locked="0"/>
    </xf>
    <xf numFmtId="165" fontId="0" fillId="2" borderId="39" xfId="0" applyNumberFormat="1" applyFont="1" applyFill="1" applyBorder="1" applyAlignment="1"/>
    <xf numFmtId="165" fontId="95" fillId="0" borderId="41" xfId="1" applyNumberFormat="1" applyFont="1" applyBorder="1">
      <protection locked="0"/>
    </xf>
    <xf numFmtId="165" fontId="95" fillId="0" borderId="49" xfId="1" applyNumberFormat="1" applyFont="1" applyBorder="1">
      <protection locked="0"/>
    </xf>
    <xf numFmtId="165" fontId="95" fillId="0" borderId="50" xfId="1" applyNumberFormat="1" applyFont="1" applyBorder="1">
      <protection locked="0"/>
    </xf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2" borderId="22" xfId="0" applyFont="1" applyFill="1" applyBorder="1" applyAlignment="1">
      <alignment wrapText="1"/>
    </xf>
    <xf numFmtId="0" fontId="2" fillId="2" borderId="42" xfId="0" applyFont="1" applyFill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wrapText="1"/>
    </xf>
    <xf numFmtId="165" fontId="0" fillId="0" borderId="0" xfId="0" applyNumberFormat="1" applyFont="1" applyBorder="1" applyAlignment="1"/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54" xfId="0" applyFont="1" applyBorder="1" applyAlignment="1">
      <alignment horizontal="left" wrapText="1"/>
    </xf>
    <xf numFmtId="3" fontId="4" fillId="0" borderId="1" xfId="0" applyNumberFormat="1" applyFont="1" applyBorder="1" applyAlignment="1">
      <alignment horizontal="right" vertical="center" wrapText="1"/>
    </xf>
    <xf numFmtId="165" fontId="0" fillId="0" borderId="22" xfId="1" applyNumberFormat="1" applyFont="1" applyBorder="1" applyProtection="1"/>
    <xf numFmtId="165" fontId="4" fillId="2" borderId="10" xfId="1" applyNumberFormat="1" applyFont="1" applyFill="1" applyBorder="1" applyAlignment="1" applyProtection="1">
      <alignment horizontal="left" vertical="top" wrapText="1"/>
    </xf>
    <xf numFmtId="0" fontId="13" fillId="2" borderId="10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wrapText="1"/>
    </xf>
    <xf numFmtId="165" fontId="4" fillId="2" borderId="10" xfId="1" applyNumberFormat="1" applyFont="1" applyFill="1" applyBorder="1" applyAlignment="1" applyProtection="1">
      <alignment horizontal="left" vertical="center" wrapText="1"/>
    </xf>
    <xf numFmtId="172" fontId="26" fillId="2" borderId="10" xfId="1" applyNumberFormat="1" applyFont="1" applyFill="1" applyBorder="1" applyProtection="1"/>
    <xf numFmtId="165" fontId="27" fillId="2" borderId="53" xfId="1" applyNumberFormat="1" applyFont="1" applyFill="1" applyBorder="1" applyProtection="1"/>
    <xf numFmtId="165" fontId="26" fillId="2" borderId="53" xfId="1" applyNumberFormat="1" applyFont="1" applyFill="1" applyBorder="1">
      <protection locked="0"/>
    </xf>
    <xf numFmtId="0" fontId="27" fillId="12" borderId="57" xfId="0" applyFont="1" applyFill="1" applyBorder="1" applyAlignment="1">
      <alignment wrapText="1"/>
    </xf>
    <xf numFmtId="165" fontId="27" fillId="12" borderId="57" xfId="0" applyNumberFormat="1" applyFont="1" applyFill="1" applyBorder="1" applyAlignment="1"/>
    <xf numFmtId="0" fontId="26" fillId="12" borderId="58" xfId="0" applyFont="1" applyFill="1" applyBorder="1" applyAlignment="1">
      <alignment wrapText="1"/>
    </xf>
    <xf numFmtId="165" fontId="27" fillId="12" borderId="110" xfId="1" applyNumberFormat="1" applyFont="1" applyFill="1" applyBorder="1" applyProtection="1"/>
    <xf numFmtId="0" fontId="26" fillId="12" borderId="58" xfId="0" applyFont="1" applyFill="1" applyBorder="1" applyAlignment="1">
      <alignment horizontal="left"/>
    </xf>
    <xf numFmtId="0" fontId="27" fillId="12" borderId="57" xfId="0" applyFont="1" applyFill="1" applyBorder="1" applyAlignment="1">
      <alignment horizontal="left"/>
    </xf>
    <xf numFmtId="165" fontId="26" fillId="7" borderId="10" xfId="1" applyNumberFormat="1" applyFont="1" applyFill="1" applyBorder="1" applyProtection="1"/>
    <xf numFmtId="165" fontId="27" fillId="2" borderId="10" xfId="1" applyNumberFormat="1" applyFont="1" applyFill="1" applyBorder="1" applyAlignment="1" applyProtection="1">
      <alignment vertical="center" wrapText="1"/>
    </xf>
    <xf numFmtId="165" fontId="24" fillId="2" borderId="0" xfId="1" applyNumberFormat="1" applyFont="1" applyFill="1" applyAlignment="1" applyProtection="1">
      <alignment vertical="center"/>
    </xf>
    <xf numFmtId="165" fontId="26" fillId="18" borderId="10" xfId="1" applyNumberFormat="1" applyFont="1" applyFill="1" applyBorder="1" applyAlignment="1" applyProtection="1">
      <alignment vertical="center" wrapText="1"/>
    </xf>
    <xf numFmtId="165" fontId="27" fillId="18" borderId="10" xfId="1" applyNumberFormat="1" applyFont="1" applyFill="1" applyBorder="1" applyAlignment="1" applyProtection="1">
      <alignment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3" fontId="4" fillId="2" borderId="14" xfId="0" applyNumberFormat="1" applyFont="1" applyFill="1" applyBorder="1" applyAlignment="1">
      <alignment horizontal="right" vertical="center" wrapText="1"/>
    </xf>
    <xf numFmtId="3" fontId="4" fillId="2" borderId="17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/>
    </xf>
    <xf numFmtId="1" fontId="97" fillId="8" borderId="106" xfId="0" applyNumberFormat="1" applyFont="1" applyFill="1" applyBorder="1" applyAlignment="1">
      <alignment horizontal="left" vertical="top" wrapText="1"/>
    </xf>
    <xf numFmtId="165" fontId="97" fillId="8" borderId="106" xfId="0" applyNumberFormat="1" applyFont="1" applyFill="1" applyBorder="1" applyAlignment="1">
      <alignment vertical="top" wrapText="1"/>
    </xf>
    <xf numFmtId="165" fontId="3" fillId="13" borderId="10" xfId="0" applyNumberFormat="1" applyFont="1" applyFill="1" applyBorder="1" applyAlignment="1">
      <alignment vertical="top" wrapText="1"/>
    </xf>
    <xf numFmtId="0" fontId="30" fillId="0" borderId="50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/>
    </xf>
    <xf numFmtId="0" fontId="3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2"/>
    </xf>
    <xf numFmtId="165" fontId="1" fillId="0" borderId="10" xfId="1" applyNumberFormat="1" applyBorder="1">
      <protection locked="0"/>
    </xf>
    <xf numFmtId="49" fontId="55" fillId="3" borderId="10" xfId="1" applyNumberFormat="1" applyFont="1" applyFill="1" applyBorder="1" applyProtection="1"/>
    <xf numFmtId="1" fontId="26" fillId="3" borderId="10" xfId="1" applyNumberFormat="1" applyFont="1" applyFill="1" applyBorder="1" applyAlignment="1" applyProtection="1">
      <alignment horizontal="left" vertical="top" wrapText="1"/>
    </xf>
    <xf numFmtId="49" fontId="4" fillId="12" borderId="10" xfId="1" applyNumberFormat="1" applyFont="1" applyFill="1" applyBorder="1" applyAlignment="1" applyProtection="1">
      <alignment horizontal="left" vertical="top"/>
    </xf>
    <xf numFmtId="170" fontId="26" fillId="3" borderId="10" xfId="1" applyNumberFormat="1" applyFont="1" applyFill="1" applyBorder="1" applyAlignment="1" applyProtection="1">
      <alignment horizontal="left" vertical="top"/>
    </xf>
    <xf numFmtId="170" fontId="26" fillId="3" borderId="10" xfId="1" applyNumberFormat="1" applyFont="1" applyFill="1" applyBorder="1" applyAlignment="1" applyProtection="1">
      <alignment horizontal="left" vertical="top" wrapText="1"/>
    </xf>
    <xf numFmtId="170" fontId="26" fillId="2" borderId="10" xfId="1" applyNumberFormat="1" applyFont="1" applyFill="1" applyBorder="1" applyAlignment="1" applyProtection="1">
      <alignment horizontal="left" vertical="top" wrapText="1"/>
    </xf>
    <xf numFmtId="49" fontId="33" fillId="3" borderId="10" xfId="1" applyNumberFormat="1" applyFont="1" applyFill="1" applyBorder="1" applyAlignment="1" applyProtection="1">
      <alignment vertical="top"/>
    </xf>
    <xf numFmtId="0" fontId="26" fillId="3" borderId="10" xfId="0" applyFont="1" applyFill="1" applyBorder="1" applyAlignment="1">
      <alignment vertical="top" wrapText="1"/>
    </xf>
    <xf numFmtId="165" fontId="72" fillId="2" borderId="10" xfId="1" applyNumberFormat="1" applyFont="1" applyFill="1" applyBorder="1" applyAlignment="1" applyProtection="1">
      <alignment wrapText="1"/>
    </xf>
    <xf numFmtId="165" fontId="83" fillId="2" borderId="0" xfId="1" applyNumberFormat="1" applyFont="1" applyFill="1" applyProtection="1"/>
    <xf numFmtId="165" fontId="3" fillId="2" borderId="10" xfId="1" applyNumberFormat="1" applyFont="1" applyFill="1" applyBorder="1" applyAlignment="1" applyProtection="1">
      <alignment wrapText="1"/>
    </xf>
    <xf numFmtId="0" fontId="4" fillId="4" borderId="10" xfId="0" applyFont="1" applyFill="1" applyBorder="1" applyAlignment="1">
      <alignment vertical="top" wrapText="1"/>
    </xf>
    <xf numFmtId="0" fontId="4" fillId="0" borderId="0" xfId="0" applyFont="1" applyAlignment="1"/>
    <xf numFmtId="0" fontId="4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165" fontId="26" fillId="2" borderId="10" xfId="11" applyNumberFormat="1" applyFont="1" applyFill="1" applyBorder="1" applyAlignment="1" applyProtection="1">
      <alignment vertical="top" wrapText="1"/>
    </xf>
    <xf numFmtId="0" fontId="4" fillId="3" borderId="10" xfId="16" applyFont="1" applyFill="1" applyBorder="1" applyAlignment="1">
      <alignment vertical="top"/>
    </xf>
    <xf numFmtId="165" fontId="26" fillId="2" borderId="10" xfId="11" applyNumberFormat="1" applyFont="1" applyFill="1" applyBorder="1" applyAlignment="1" applyProtection="1">
      <alignment vertical="top"/>
    </xf>
    <xf numFmtId="0" fontId="10" fillId="3" borderId="10" xfId="16" applyFont="1" applyFill="1" applyBorder="1" applyAlignment="1">
      <alignment wrapText="1"/>
    </xf>
    <xf numFmtId="0" fontId="4" fillId="3" borderId="10" xfId="16" applyFont="1" applyFill="1" applyBorder="1" applyAlignment="1">
      <alignment vertical="top" wrapText="1"/>
    </xf>
    <xf numFmtId="165" fontId="4" fillId="2" borderId="10" xfId="11" applyNumberFormat="1" applyFont="1" applyFill="1" applyBorder="1" applyAlignment="1" applyProtection="1">
      <alignment wrapText="1"/>
    </xf>
    <xf numFmtId="0" fontId="3" fillId="13" borderId="10" xfId="0" applyFont="1" applyFill="1" applyBorder="1" applyAlignment="1">
      <alignment vertical="top" wrapText="1"/>
    </xf>
    <xf numFmtId="165" fontId="4" fillId="0" borderId="10" xfId="11" applyNumberFormat="1" applyFont="1" applyBorder="1" applyAlignment="1" applyProtection="1">
      <alignment vertical="top"/>
    </xf>
    <xf numFmtId="165" fontId="4" fillId="0" borderId="10" xfId="11" applyNumberFormat="1" applyFont="1" applyBorder="1" applyAlignment="1" applyProtection="1">
      <alignment vertical="top" wrapText="1"/>
    </xf>
    <xf numFmtId="0" fontId="4" fillId="3" borderId="10" xfId="0" applyFont="1" applyFill="1" applyBorder="1" applyAlignment="1">
      <alignment vertical="top"/>
    </xf>
    <xf numFmtId="165" fontId="4" fillId="2" borderId="10" xfId="11" applyNumberFormat="1" applyFont="1" applyFill="1" applyBorder="1" applyAlignment="1" applyProtection="1">
      <alignment vertical="top"/>
    </xf>
    <xf numFmtId="165" fontId="4" fillId="2" borderId="10" xfId="11" applyNumberFormat="1" applyFont="1" applyFill="1" applyBorder="1" applyAlignment="1" applyProtection="1">
      <alignment vertical="top" wrapText="1"/>
    </xf>
    <xf numFmtId="165" fontId="4" fillId="2" borderId="10" xfId="16" applyNumberFormat="1" applyFont="1" applyFill="1" applyBorder="1" applyAlignment="1">
      <alignment vertical="top" wrapText="1"/>
    </xf>
    <xf numFmtId="0" fontId="4" fillId="6" borderId="10" xfId="0" applyFont="1" applyFill="1" applyBorder="1" applyAlignment="1">
      <alignment vertical="top" wrapText="1"/>
    </xf>
    <xf numFmtId="165" fontId="26" fillId="2" borderId="10" xfId="11" applyNumberFormat="1" applyFont="1" applyFill="1" applyBorder="1" applyProtection="1"/>
    <xf numFmtId="165" fontId="4" fillId="13" borderId="10" xfId="1" applyNumberFormat="1" applyFont="1" applyFill="1" applyBorder="1" applyAlignment="1" applyProtection="1">
      <alignment vertical="top"/>
    </xf>
    <xf numFmtId="165" fontId="4" fillId="18" borderId="10" xfId="1" applyNumberFormat="1" applyFont="1" applyFill="1" applyBorder="1" applyAlignment="1" applyProtection="1">
      <alignment vertical="top"/>
    </xf>
    <xf numFmtId="0" fontId="3" fillId="0" borderId="10" xfId="0" applyFont="1" applyBorder="1" applyAlignment="1">
      <alignment vertical="top"/>
    </xf>
    <xf numFmtId="165" fontId="4" fillId="0" borderId="10" xfId="11" applyNumberFormat="1" applyFont="1" applyBorder="1" applyProtection="1"/>
    <xf numFmtId="165" fontId="10" fillId="2" borderId="10" xfId="16" applyNumberFormat="1" applyFont="1" applyFill="1" applyBorder="1" applyAlignment="1">
      <alignment horizontal="left" vertical="top"/>
    </xf>
    <xf numFmtId="0" fontId="4" fillId="0" borderId="10" xfId="0" applyFont="1" applyBorder="1" applyAlignment="1">
      <alignment vertical="top"/>
    </xf>
    <xf numFmtId="165" fontId="4" fillId="4" borderId="10" xfId="1" applyNumberFormat="1" applyFont="1" applyFill="1" applyBorder="1" applyAlignment="1" applyProtection="1">
      <alignment vertical="top"/>
    </xf>
    <xf numFmtId="165" fontId="4" fillId="0" borderId="0" xfId="1" applyNumberFormat="1" applyFont="1" applyAlignment="1" applyProtection="1">
      <alignment wrapText="1"/>
    </xf>
    <xf numFmtId="0" fontId="4" fillId="2" borderId="10" xfId="16" applyFont="1" applyFill="1" applyBorder="1" applyAlignment="1">
      <alignment vertical="top" wrapText="1"/>
    </xf>
    <xf numFmtId="165" fontId="4" fillId="2" borderId="10" xfId="11" applyNumberFormat="1" applyFont="1" applyFill="1" applyBorder="1" applyAlignment="1" applyProtection="1">
      <alignment horizontal="right" vertical="top" wrapText="1"/>
    </xf>
    <xf numFmtId="165" fontId="56" fillId="2" borderId="10" xfId="11" applyNumberFormat="1" applyFont="1" applyFill="1" applyBorder="1">
      <protection locked="0"/>
    </xf>
    <xf numFmtId="165" fontId="98" fillId="2" borderId="10" xfId="1" applyNumberFormat="1" applyFont="1" applyFill="1" applyBorder="1">
      <protection locked="0"/>
    </xf>
    <xf numFmtId="0" fontId="33" fillId="2" borderId="10" xfId="16" applyFont="1" applyFill="1" applyBorder="1">
      <alignment vertical="center"/>
    </xf>
    <xf numFmtId="165" fontId="24" fillId="2" borderId="10" xfId="1" applyNumberFormat="1" applyFont="1" applyFill="1" applyBorder="1" applyAlignment="1" applyProtection="1">
      <alignment vertical="center"/>
    </xf>
    <xf numFmtId="165" fontId="27" fillId="2" borderId="10" xfId="1" applyNumberFormat="1" applyFont="1" applyFill="1" applyBorder="1" applyAlignment="1" applyProtection="1">
      <alignment wrapText="1"/>
    </xf>
    <xf numFmtId="165" fontId="27" fillId="2" borderId="10" xfId="1" applyNumberFormat="1" applyFont="1" applyFill="1" applyBorder="1" applyAlignment="1" applyProtection="1">
      <alignment horizontal="center" vertical="top" wrapText="1"/>
    </xf>
    <xf numFmtId="0" fontId="27" fillId="2" borderId="10" xfId="0" applyFont="1" applyFill="1" applyBorder="1" applyAlignment="1">
      <alignment vertical="top" wrapText="1"/>
    </xf>
    <xf numFmtId="0" fontId="27" fillId="2" borderId="10" xfId="0" applyFont="1" applyFill="1" applyBorder="1" applyAlignment="1">
      <alignment horizontal="left" vertical="center" wrapText="1"/>
    </xf>
    <xf numFmtId="172" fontId="56" fillId="2" borderId="10" xfId="1" applyNumberFormat="1" applyFont="1" applyFill="1" applyBorder="1">
      <protection locked="0"/>
    </xf>
    <xf numFmtId="165" fontId="26" fillId="2" borderId="53" xfId="1" applyNumberFormat="1" applyFont="1" applyFill="1" applyBorder="1" applyProtection="1"/>
    <xf numFmtId="165" fontId="3" fillId="2" borderId="10" xfId="1" applyNumberFormat="1" applyFont="1" applyFill="1" applyBorder="1" applyAlignment="1" applyProtection="1">
      <alignment vertical="center" wrapText="1"/>
    </xf>
    <xf numFmtId="165" fontId="3" fillId="2" borderId="51" xfId="1" applyNumberFormat="1" applyFont="1" applyFill="1" applyBorder="1" applyAlignment="1" applyProtection="1">
      <alignment vertical="top" wrapText="1"/>
    </xf>
    <xf numFmtId="165" fontId="4" fillId="2" borderId="51" xfId="1" applyNumberFormat="1" applyFont="1" applyFill="1" applyBorder="1" applyAlignment="1" applyProtection="1">
      <alignment vertical="top" wrapText="1"/>
    </xf>
    <xf numFmtId="165" fontId="100" fillId="3" borderId="0" xfId="1" applyNumberFormat="1" applyFont="1" applyFill="1" applyProtection="1"/>
    <xf numFmtId="165" fontId="101" fillId="0" borderId="0" xfId="1" applyNumberFormat="1" applyFont="1">
      <protection locked="0"/>
    </xf>
    <xf numFmtId="0" fontId="100" fillId="3" borderId="0" xfId="0" applyFont="1" applyFill="1" applyAlignment="1"/>
    <xf numFmtId="0" fontId="27" fillId="3" borderId="0" xfId="0" applyFont="1" applyFill="1" applyBorder="1" applyAlignment="1">
      <alignment horizontal="left" vertical="top"/>
    </xf>
    <xf numFmtId="0" fontId="58" fillId="3" borderId="0" xfId="0" applyFont="1" applyFill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wrapText="1"/>
    </xf>
    <xf numFmtId="0" fontId="29" fillId="3" borderId="109" xfId="0" applyFont="1" applyFill="1" applyBorder="1" applyAlignment="1">
      <alignment horizontal="left" wrapText="1"/>
    </xf>
    <xf numFmtId="0" fontId="29" fillId="3" borderId="51" xfId="0" applyFont="1" applyFill="1" applyBorder="1" applyAlignment="1">
      <alignment horizontal="left" wrapText="1"/>
    </xf>
    <xf numFmtId="0" fontId="29" fillId="2" borderId="51" xfId="0" applyFont="1" applyFill="1" applyBorder="1" applyAlignment="1">
      <alignment horizontal="left" wrapText="1"/>
    </xf>
    <xf numFmtId="0" fontId="102" fillId="0" borderId="0" xfId="0" applyFont="1" applyAlignment="1"/>
    <xf numFmtId="165" fontId="102" fillId="0" borderId="0" xfId="1" applyNumberFormat="1" applyFont="1" applyProtection="1"/>
    <xf numFmtId="0" fontId="102" fillId="7" borderId="0" xfId="0" applyFont="1" applyFill="1" applyAlignment="1"/>
    <xf numFmtId="165" fontId="103" fillId="2" borderId="0" xfId="1" applyNumberFormat="1" applyFont="1" applyFill="1">
      <protection locked="0"/>
    </xf>
    <xf numFmtId="0" fontId="102" fillId="2" borderId="0" xfId="0" applyFont="1" applyFill="1" applyAlignment="1"/>
    <xf numFmtId="165" fontId="84" fillId="2" borderId="10" xfId="1" applyNumberFormat="1" applyFont="1" applyFill="1" applyBorder="1" applyAlignment="1" applyProtection="1">
      <alignment vertical="top" wrapText="1"/>
    </xf>
    <xf numFmtId="165" fontId="10" fillId="3" borderId="10" xfId="1" applyNumberFormat="1" applyFont="1" applyFill="1" applyBorder="1" applyAlignment="1" applyProtection="1">
      <alignment horizontal="center" wrapText="1"/>
    </xf>
    <xf numFmtId="165" fontId="4" fillId="2" borderId="10" xfId="1" applyNumberFormat="1" applyFont="1" applyFill="1" applyBorder="1" applyAlignment="1" applyProtection="1">
      <alignment vertical="center" wrapText="1"/>
    </xf>
    <xf numFmtId="165" fontId="4" fillId="2" borderId="10" xfId="0" applyNumberFormat="1" applyFont="1" applyFill="1" applyBorder="1" applyAlignment="1"/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165" fontId="3" fillId="3" borderId="0" xfId="1" applyNumberFormat="1" applyFont="1" applyFill="1" applyBorder="1" applyAlignment="1" applyProtection="1">
      <alignment horizontal="left" vertical="top" wrapText="1"/>
    </xf>
    <xf numFmtId="165" fontId="3" fillId="2" borderId="0" xfId="1" applyNumberFormat="1" applyFont="1" applyFill="1" applyBorder="1" applyAlignment="1" applyProtection="1">
      <alignment vertical="top" wrapText="1"/>
    </xf>
    <xf numFmtId="165" fontId="3" fillId="4" borderId="0" xfId="1" applyNumberFormat="1" applyFont="1" applyFill="1" applyBorder="1" applyAlignment="1" applyProtection="1">
      <alignment vertical="top" wrapText="1"/>
    </xf>
    <xf numFmtId="0" fontId="9" fillId="2" borderId="10" xfId="0" applyFont="1" applyFill="1" applyBorder="1" applyAlignment="1">
      <alignment vertical="top" wrapText="1"/>
    </xf>
    <xf numFmtId="3" fontId="13" fillId="2" borderId="10" xfId="0" applyNumberFormat="1" applyFont="1" applyFill="1" applyBorder="1" applyAlignment="1">
      <alignment vertical="top" wrapText="1"/>
    </xf>
    <xf numFmtId="165" fontId="9" fillId="2" borderId="10" xfId="1" applyNumberFormat="1" applyFont="1" applyFill="1" applyBorder="1" applyAlignment="1" applyProtection="1">
      <alignment vertical="top" wrapText="1"/>
    </xf>
    <xf numFmtId="165" fontId="13" fillId="2" borderId="10" xfId="0" applyNumberFormat="1" applyFont="1" applyFill="1" applyBorder="1" applyAlignment="1">
      <alignment vertical="top" wrapText="1"/>
    </xf>
    <xf numFmtId="3" fontId="9" fillId="2" borderId="10" xfId="0" applyNumberFormat="1" applyFont="1" applyFill="1" applyBorder="1" applyAlignment="1">
      <alignment vertical="top" wrapText="1"/>
    </xf>
    <xf numFmtId="165" fontId="9" fillId="12" borderId="10" xfId="1" applyNumberFormat="1" applyFont="1" applyFill="1" applyBorder="1" applyAlignment="1" applyProtection="1">
      <alignment horizontal="right"/>
    </xf>
    <xf numFmtId="0" fontId="13" fillId="2" borderId="10" xfId="0" applyFont="1" applyFill="1" applyBorder="1" applyAlignment="1">
      <alignment vertical="top" wrapText="1"/>
    </xf>
    <xf numFmtId="165" fontId="4" fillId="2" borderId="10" xfId="1" applyNumberFormat="1" applyFont="1" applyFill="1" applyBorder="1" applyAlignment="1" applyProtection="1">
      <alignment horizontal="center" vertical="top"/>
    </xf>
    <xf numFmtId="165" fontId="5" fillId="2" borderId="57" xfId="1" applyNumberFormat="1" applyFont="1" applyFill="1" applyBorder="1" applyAlignment="1" applyProtection="1">
      <alignment vertical="center" wrapText="1"/>
    </xf>
    <xf numFmtId="165" fontId="5" fillId="2" borderId="57" xfId="1" applyNumberFormat="1" applyFont="1" applyFill="1" applyBorder="1" applyAlignment="1" applyProtection="1">
      <alignment wrapText="1"/>
    </xf>
    <xf numFmtId="165" fontId="5" fillId="2" borderId="57" xfId="1" applyNumberFormat="1" applyFont="1" applyFill="1" applyBorder="1" applyAlignment="1" applyProtection="1">
      <alignment vertical="top" wrapText="1"/>
    </xf>
    <xf numFmtId="165" fontId="5" fillId="2" borderId="57" xfId="1" applyNumberFormat="1" applyFont="1" applyFill="1" applyBorder="1" applyAlignment="1" applyProtection="1">
      <alignment horizontal="left" vertical="top" wrapText="1"/>
    </xf>
    <xf numFmtId="165" fontId="5" fillId="2" borderId="53" xfId="1" applyNumberFormat="1" applyFont="1" applyFill="1" applyBorder="1" applyAlignment="1" applyProtection="1">
      <alignment vertical="top" wrapText="1"/>
    </xf>
    <xf numFmtId="165" fontId="5" fillId="2" borderId="58" xfId="1" applyNumberFormat="1" applyFont="1" applyFill="1" applyBorder="1" applyAlignment="1" applyProtection="1">
      <alignment vertical="top" wrapText="1"/>
    </xf>
    <xf numFmtId="165" fontId="5" fillId="2" borderId="57" xfId="1" applyNumberFormat="1" applyFont="1" applyFill="1" applyBorder="1" applyAlignment="1" applyProtection="1">
      <alignment vertical="top"/>
    </xf>
    <xf numFmtId="165" fontId="5" fillId="2" borderId="51" xfId="1" applyNumberFormat="1" applyFont="1" applyFill="1" applyBorder="1" applyAlignment="1" applyProtection="1">
      <alignment vertical="top"/>
    </xf>
    <xf numFmtId="165" fontId="5" fillId="2" borderId="22" xfId="1" applyNumberFormat="1" applyFont="1" applyFill="1" applyBorder="1" applyAlignment="1" applyProtection="1">
      <alignment vertical="top"/>
    </xf>
    <xf numFmtId="165" fontId="5" fillId="2" borderId="53" xfId="1" applyNumberFormat="1" applyFont="1" applyFill="1" applyBorder="1" applyAlignment="1" applyProtection="1">
      <alignment vertical="top"/>
    </xf>
    <xf numFmtId="165" fontId="5" fillId="2" borderId="10" xfId="0" applyNumberFormat="1" applyFont="1" applyFill="1" applyBorder="1" applyAlignment="1">
      <alignment vertical="top"/>
    </xf>
    <xf numFmtId="0" fontId="31" fillId="0" borderId="0" xfId="0" applyFont="1" applyAlignment="1">
      <alignment horizontal="center"/>
    </xf>
    <xf numFmtId="165" fontId="95" fillId="0" borderId="74" xfId="1" applyNumberFormat="1" applyFont="1" applyBorder="1">
      <protection locked="0"/>
    </xf>
    <xf numFmtId="165" fontId="95" fillId="0" borderId="83" xfId="1" applyNumberFormat="1" applyFont="1" applyBorder="1">
      <protection locked="0"/>
    </xf>
    <xf numFmtId="1" fontId="43" fillId="3" borderId="55" xfId="1" applyNumberFormat="1" applyFont="1" applyFill="1" applyBorder="1" applyAlignment="1" applyProtection="1">
      <alignment horizontal="center" wrapText="1"/>
    </xf>
    <xf numFmtId="0" fontId="89" fillId="0" borderId="39" xfId="0" applyFont="1" applyBorder="1" applyAlignment="1">
      <alignment vertical="center" wrapText="1"/>
    </xf>
    <xf numFmtId="0" fontId="74" fillId="0" borderId="37" xfId="0" applyFont="1" applyBorder="1" applyAlignment="1">
      <alignment horizontal="center" vertical="center" wrapText="1"/>
    </xf>
    <xf numFmtId="0" fontId="74" fillId="0" borderId="48" xfId="0" applyFont="1" applyBorder="1" applyAlignment="1">
      <alignment horizontal="center" vertical="center" wrapText="1"/>
    </xf>
    <xf numFmtId="0" fontId="74" fillId="0" borderId="49" xfId="0" applyFont="1" applyBorder="1" applyAlignment="1">
      <alignment horizontal="center" vertical="center" wrapText="1"/>
    </xf>
    <xf numFmtId="0" fontId="74" fillId="0" borderId="39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74" fillId="0" borderId="20" xfId="0" applyFont="1" applyBorder="1" applyAlignment="1">
      <alignment horizontal="center" vertical="center" wrapText="1"/>
    </xf>
    <xf numFmtId="0" fontId="89" fillId="0" borderId="22" xfId="0" applyFont="1" applyBorder="1" applyAlignment="1">
      <alignment vertical="center" wrapText="1"/>
    </xf>
    <xf numFmtId="3" fontId="89" fillId="0" borderId="22" xfId="0" applyNumberFormat="1" applyFont="1" applyBorder="1" applyAlignment="1">
      <alignment horizontal="right" vertical="center" wrapText="1"/>
    </xf>
    <xf numFmtId="0" fontId="89" fillId="0" borderId="41" xfId="0" applyFont="1" applyBorder="1" applyAlignment="1">
      <alignment vertical="center" wrapText="1"/>
    </xf>
    <xf numFmtId="0" fontId="89" fillId="0" borderId="26" xfId="0" applyFont="1" applyBorder="1" applyAlignment="1">
      <alignment vertical="center" wrapText="1"/>
    </xf>
    <xf numFmtId="0" fontId="74" fillId="0" borderId="42" xfId="0" applyFont="1" applyBorder="1" applyAlignment="1">
      <alignment vertical="center" wrapText="1"/>
    </xf>
    <xf numFmtId="0" fontId="74" fillId="0" borderId="46" xfId="0" applyFont="1" applyBorder="1" applyAlignment="1">
      <alignment vertical="center" wrapText="1"/>
    </xf>
    <xf numFmtId="0" fontId="74" fillId="0" borderId="50" xfId="0" applyFont="1" applyBorder="1" applyAlignment="1">
      <alignment vertical="center" wrapText="1"/>
    </xf>
    <xf numFmtId="3" fontId="89" fillId="0" borderId="21" xfId="0" applyNumberFormat="1" applyFont="1" applyBorder="1" applyAlignment="1">
      <alignment horizontal="right" vertical="center" wrapText="1"/>
    </xf>
    <xf numFmtId="3" fontId="89" fillId="0" borderId="38" xfId="0" applyNumberFormat="1" applyFont="1" applyBorder="1" applyAlignment="1">
      <alignment horizontal="right" vertical="center" wrapText="1"/>
    </xf>
    <xf numFmtId="3" fontId="89" fillId="0" borderId="23" xfId="0" applyNumberFormat="1" applyFont="1" applyBorder="1" applyAlignment="1">
      <alignment horizontal="right" vertical="center" wrapText="1"/>
    </xf>
    <xf numFmtId="165" fontId="89" fillId="0" borderId="22" xfId="1" applyNumberFormat="1" applyFont="1" applyBorder="1" applyAlignment="1" applyProtection="1">
      <alignment horizontal="right" vertical="center" wrapText="1"/>
    </xf>
    <xf numFmtId="0" fontId="89" fillId="0" borderId="37" xfId="0" applyFont="1" applyBorder="1" applyAlignment="1">
      <alignment vertical="center" wrapText="1"/>
    </xf>
    <xf numFmtId="3" fontId="73" fillId="0" borderId="48" xfId="0" applyNumberFormat="1" applyFont="1" applyBorder="1" applyAlignment="1">
      <alignment horizontal="right" vertical="center" wrapText="1"/>
    </xf>
    <xf numFmtId="3" fontId="73" fillId="0" borderId="35" xfId="0" applyNumberFormat="1" applyFont="1" applyBorder="1" applyAlignment="1">
      <alignment horizontal="right" vertical="center" wrapText="1"/>
    </xf>
    <xf numFmtId="3" fontId="89" fillId="0" borderId="49" xfId="0" applyNumberFormat="1" applyFont="1" applyBorder="1" applyAlignment="1">
      <alignment horizontal="right" vertical="center" wrapText="1"/>
    </xf>
    <xf numFmtId="3" fontId="89" fillId="0" borderId="26" xfId="0" applyNumberFormat="1" applyFont="1" applyBorder="1" applyAlignment="1">
      <alignment horizontal="right" vertical="center" wrapText="1"/>
    </xf>
    <xf numFmtId="0" fontId="89" fillId="0" borderId="48" xfId="0" applyFont="1" applyBorder="1" applyAlignment="1">
      <alignment vertical="center" wrapText="1"/>
    </xf>
    <xf numFmtId="0" fontId="89" fillId="0" borderId="49" xfId="0" applyFont="1" applyBorder="1" applyAlignment="1">
      <alignment vertical="center" wrapText="1"/>
    </xf>
    <xf numFmtId="0" fontId="89" fillId="0" borderId="35" xfId="0" applyFont="1" applyBorder="1" applyAlignment="1">
      <alignment vertical="center" wrapText="1"/>
    </xf>
    <xf numFmtId="0" fontId="89" fillId="0" borderId="42" xfId="0" applyFont="1" applyBorder="1" applyAlignment="1">
      <alignment vertical="center" wrapText="1"/>
    </xf>
    <xf numFmtId="0" fontId="89" fillId="0" borderId="46" xfId="0" applyFont="1" applyBorder="1" applyAlignment="1">
      <alignment vertical="center" wrapText="1"/>
    </xf>
    <xf numFmtId="0" fontId="89" fillId="0" borderId="50" xfId="0" applyFont="1" applyBorder="1" applyAlignment="1">
      <alignment vertical="center" wrapText="1"/>
    </xf>
    <xf numFmtId="0" fontId="74" fillId="0" borderId="37" xfId="0" applyFont="1" applyBorder="1" applyAlignment="1">
      <alignment vertical="center" wrapText="1"/>
    </xf>
    <xf numFmtId="0" fontId="74" fillId="0" borderId="41" xfId="0" applyFont="1" applyBorder="1" applyAlignment="1">
      <alignment vertical="center" wrapText="1"/>
    </xf>
    <xf numFmtId="0" fontId="89" fillId="0" borderId="130" xfId="0" applyFont="1" applyBorder="1" applyAlignment="1">
      <alignment vertical="center" wrapText="1"/>
    </xf>
    <xf numFmtId="0" fontId="89" fillId="0" borderId="131" xfId="0" applyFont="1" applyBorder="1" applyAlignment="1">
      <alignment vertical="center" wrapText="1"/>
    </xf>
    <xf numFmtId="3" fontId="89" fillId="0" borderId="48" xfId="0" applyNumberFormat="1" applyFont="1" applyBorder="1" applyAlignment="1">
      <alignment horizontal="right" vertical="center" wrapText="1"/>
    </xf>
    <xf numFmtId="3" fontId="89" fillId="0" borderId="35" xfId="0" applyNumberFormat="1" applyFont="1" applyBorder="1" applyAlignment="1">
      <alignment horizontal="right" vertical="center" wrapText="1"/>
    </xf>
    <xf numFmtId="0" fontId="89" fillId="0" borderId="21" xfId="0" applyFont="1" applyBorder="1" applyAlignment="1">
      <alignment vertical="center" wrapText="1"/>
    </xf>
    <xf numFmtId="0" fontId="89" fillId="0" borderId="23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87" fillId="0" borderId="0" xfId="0" applyFont="1" applyAlignment="1">
      <alignment horizontal="left" vertical="center"/>
    </xf>
    <xf numFmtId="0" fontId="90" fillId="0" borderId="39" xfId="0" applyFont="1" applyBorder="1" applyAlignment="1">
      <alignment vertical="center" wrapText="1"/>
    </xf>
    <xf numFmtId="0" fontId="90" fillId="0" borderId="0" xfId="0" applyFont="1" applyAlignment="1">
      <alignment vertical="center" wrapText="1"/>
    </xf>
    <xf numFmtId="0" fontId="89" fillId="0" borderId="0" xfId="0" applyFont="1" applyAlignment="1">
      <alignment vertical="center" wrapText="1"/>
    </xf>
    <xf numFmtId="0" fontId="89" fillId="0" borderId="107" xfId="0" applyFont="1" applyBorder="1" applyAlignment="1">
      <alignment vertical="center" wrapText="1"/>
    </xf>
    <xf numFmtId="0" fontId="89" fillId="3" borderId="37" xfId="0" applyFont="1" applyFill="1" applyBorder="1" applyAlignment="1">
      <alignment horizontal="center" vertical="center" wrapText="1"/>
    </xf>
    <xf numFmtId="0" fontId="89" fillId="3" borderId="48" xfId="0" applyFont="1" applyFill="1" applyBorder="1" applyAlignment="1">
      <alignment horizontal="center" vertical="center" wrapText="1"/>
    </xf>
    <xf numFmtId="0" fontId="89" fillId="3" borderId="49" xfId="0" applyFont="1" applyFill="1" applyBorder="1" applyAlignment="1">
      <alignment horizontal="center" vertical="center" wrapText="1"/>
    </xf>
    <xf numFmtId="0" fontId="89" fillId="3" borderId="41" xfId="0" applyFont="1" applyFill="1" applyBorder="1" applyAlignment="1">
      <alignment horizontal="center" vertical="center" wrapText="1"/>
    </xf>
    <xf numFmtId="0" fontId="89" fillId="3" borderId="35" xfId="0" applyFont="1" applyFill="1" applyBorder="1" applyAlignment="1">
      <alignment horizontal="center" vertical="center" wrapText="1"/>
    </xf>
    <xf numFmtId="0" fontId="89" fillId="3" borderId="26" xfId="0" applyFont="1" applyFill="1" applyBorder="1" applyAlignment="1">
      <alignment horizontal="center" vertical="center" wrapText="1"/>
    </xf>
    <xf numFmtId="3" fontId="89" fillId="0" borderId="57" xfId="0" applyNumberFormat="1" applyFont="1" applyBorder="1" applyAlignment="1">
      <alignment horizontal="right" vertical="center" wrapText="1"/>
    </xf>
    <xf numFmtId="3" fontId="89" fillId="0" borderId="85" xfId="0" applyNumberFormat="1" applyFont="1" applyBorder="1" applyAlignment="1">
      <alignment horizontal="right" vertical="center" wrapText="1"/>
    </xf>
    <xf numFmtId="3" fontId="89" fillId="0" borderId="58" xfId="0" applyNumberFormat="1" applyFont="1" applyBorder="1" applyAlignment="1">
      <alignment horizontal="right" vertical="center" wrapText="1"/>
    </xf>
    <xf numFmtId="3" fontId="73" fillId="0" borderId="49" xfId="0" applyNumberFormat="1" applyFont="1" applyBorder="1" applyAlignment="1">
      <alignment horizontal="right" vertical="center" wrapText="1"/>
    </xf>
    <xf numFmtId="3" fontId="73" fillId="0" borderId="26" xfId="0" applyNumberFormat="1" applyFont="1" applyBorder="1" applyAlignment="1">
      <alignment horizontal="right" vertical="center" wrapText="1"/>
    </xf>
    <xf numFmtId="0" fontId="73" fillId="0" borderId="21" xfId="0" applyFont="1" applyBorder="1" applyAlignment="1">
      <alignment vertical="center" wrapText="1"/>
    </xf>
    <xf numFmtId="0" fontId="73" fillId="0" borderId="23" xfId="0" applyFont="1" applyBorder="1" applyAlignment="1">
      <alignment vertical="center" wrapText="1"/>
    </xf>
    <xf numFmtId="0" fontId="73" fillId="0" borderId="21" xfId="0" applyFont="1" applyBorder="1" applyAlignment="1">
      <alignment horizontal="right" vertical="center" wrapText="1"/>
    </xf>
    <xf numFmtId="0" fontId="73" fillId="0" borderId="23" xfId="0" applyFont="1" applyBorder="1" applyAlignment="1">
      <alignment horizontal="right" vertical="center" wrapText="1"/>
    </xf>
    <xf numFmtId="0" fontId="87" fillId="0" borderId="22" xfId="0" applyFont="1" applyBorder="1" applyAlignment="1">
      <alignment vertical="top" wrapText="1"/>
    </xf>
    <xf numFmtId="3" fontId="89" fillId="0" borderId="37" xfId="0" applyNumberFormat="1" applyFont="1" applyBorder="1" applyAlignment="1">
      <alignment horizontal="right" vertical="center" wrapText="1"/>
    </xf>
    <xf numFmtId="3" fontId="89" fillId="0" borderId="41" xfId="0" applyNumberFormat="1" applyFont="1" applyBorder="1" applyAlignment="1">
      <alignment horizontal="right" vertical="center" wrapText="1"/>
    </xf>
    <xf numFmtId="0" fontId="89" fillId="3" borderId="0" xfId="0" applyFont="1" applyFill="1" applyAlignment="1">
      <alignment horizontal="right" vertical="center" wrapText="1"/>
    </xf>
    <xf numFmtId="3" fontId="73" fillId="0" borderId="21" xfId="0" applyNumberFormat="1" applyFont="1" applyBorder="1" applyAlignment="1">
      <alignment horizontal="center" vertical="center" wrapText="1"/>
    </xf>
    <xf numFmtId="3" fontId="73" fillId="0" borderId="23" xfId="0" applyNumberFormat="1" applyFont="1" applyBorder="1" applyAlignment="1">
      <alignment horizontal="center" vertical="center" wrapText="1"/>
    </xf>
    <xf numFmtId="0" fontId="73" fillId="0" borderId="38" xfId="0" applyFont="1" applyBorder="1" applyAlignment="1">
      <alignment horizontal="right" vertical="center" wrapText="1"/>
    </xf>
    <xf numFmtId="0" fontId="74" fillId="3" borderId="21" xfId="0" applyFont="1" applyFill="1" applyBorder="1" applyAlignment="1"/>
    <xf numFmtId="0" fontId="73" fillId="0" borderId="23" xfId="0" applyFont="1" applyBorder="1" applyAlignment="1"/>
    <xf numFmtId="0" fontId="73" fillId="0" borderId="48" xfId="0" applyFont="1" applyBorder="1" applyAlignment="1">
      <alignment horizontal="right" vertical="center" wrapText="1"/>
    </xf>
    <xf numFmtId="0" fontId="73" fillId="0" borderId="35" xfId="0" applyFont="1" applyBorder="1" applyAlignment="1">
      <alignment horizontal="right" vertical="center" wrapText="1"/>
    </xf>
    <xf numFmtId="3" fontId="73" fillId="0" borderId="21" xfId="0" applyNumberFormat="1" applyFont="1" applyBorder="1" applyAlignment="1">
      <alignment horizontal="right" vertical="center" wrapText="1"/>
    </xf>
    <xf numFmtId="3" fontId="73" fillId="0" borderId="23" xfId="0" applyNumberFormat="1" applyFont="1" applyBorder="1" applyAlignment="1">
      <alignment horizontal="right" vertical="center" wrapText="1"/>
    </xf>
    <xf numFmtId="0" fontId="89" fillId="0" borderId="129" xfId="0" applyFont="1" applyBorder="1" applyAlignment="1">
      <alignment vertical="center" wrapText="1"/>
    </xf>
    <xf numFmtId="0" fontId="89" fillId="0" borderId="132" xfId="0" applyFont="1" applyBorder="1" applyAlignment="1">
      <alignment vertical="center" wrapText="1"/>
    </xf>
    <xf numFmtId="0" fontId="89" fillId="0" borderId="0" xfId="0" applyFont="1" applyBorder="1" applyAlignment="1">
      <alignment vertical="center" wrapText="1"/>
    </xf>
    <xf numFmtId="0" fontId="89" fillId="0" borderId="124" xfId="0" applyFont="1" applyBorder="1" applyAlignment="1">
      <alignment vertical="center" wrapText="1"/>
    </xf>
    <xf numFmtId="0" fontId="87" fillId="0" borderId="37" xfId="0" applyFont="1" applyBorder="1" applyAlignment="1">
      <alignment horizontal="center" vertical="center" wrapText="1"/>
    </xf>
    <xf numFmtId="0" fontId="87" fillId="0" borderId="48" xfId="0" applyFont="1" applyBorder="1" applyAlignment="1">
      <alignment horizontal="center" vertical="center" wrapText="1"/>
    </xf>
    <xf numFmtId="0" fontId="87" fillId="0" borderId="49" xfId="0" applyFont="1" applyBorder="1" applyAlignment="1">
      <alignment horizontal="center" vertical="center" wrapText="1"/>
    </xf>
    <xf numFmtId="0" fontId="87" fillId="0" borderId="41" xfId="0" applyFont="1" applyBorder="1" applyAlignment="1">
      <alignment horizontal="center" vertical="center" wrapText="1"/>
    </xf>
    <xf numFmtId="0" fontId="87" fillId="0" borderId="35" xfId="0" applyFont="1" applyBorder="1" applyAlignment="1">
      <alignment horizontal="center" vertical="center" wrapText="1"/>
    </xf>
    <xf numFmtId="0" fontId="87" fillId="0" borderId="26" xfId="0" applyFont="1" applyBorder="1" applyAlignment="1">
      <alignment horizontal="center" vertical="center" wrapText="1"/>
    </xf>
    <xf numFmtId="0" fontId="73" fillId="0" borderId="49" xfId="0" applyFont="1" applyBorder="1" applyAlignment="1">
      <alignment horizontal="right" vertical="center" wrapText="1"/>
    </xf>
    <xf numFmtId="0" fontId="73" fillId="0" borderId="26" xfId="0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 wrapText="1"/>
    </xf>
    <xf numFmtId="0" fontId="74" fillId="0" borderId="41" xfId="0" applyFont="1" applyBorder="1" applyAlignment="1">
      <alignment horizontal="center" vertical="center" wrapText="1"/>
    </xf>
    <xf numFmtId="0" fontId="74" fillId="0" borderId="35" xfId="0" applyFont="1" applyBorder="1" applyAlignment="1">
      <alignment horizontal="center" vertical="center" wrapText="1"/>
    </xf>
    <xf numFmtId="0" fontId="74" fillId="0" borderId="26" xfId="0" applyFont="1" applyBorder="1" applyAlignment="1">
      <alignment horizontal="center" vertical="center" wrapText="1"/>
    </xf>
    <xf numFmtId="0" fontId="89" fillId="3" borderId="42" xfId="0" applyFont="1" applyFill="1" applyBorder="1" applyAlignment="1">
      <alignment vertical="center" wrapText="1"/>
    </xf>
    <xf numFmtId="0" fontId="89" fillId="3" borderId="50" xfId="0" applyFont="1" applyFill="1" applyBorder="1" applyAlignment="1">
      <alignment vertical="center" wrapText="1"/>
    </xf>
    <xf numFmtId="0" fontId="87" fillId="0" borderId="42" xfId="0" applyFont="1" applyBorder="1" applyAlignment="1">
      <alignment vertical="center" wrapText="1"/>
    </xf>
    <xf numFmtId="0" fontId="87" fillId="0" borderId="46" xfId="0" applyFont="1" applyBorder="1" applyAlignment="1">
      <alignment vertical="center" wrapText="1"/>
    </xf>
    <xf numFmtId="0" fontId="74" fillId="3" borderId="42" xfId="0" applyFont="1" applyFill="1" applyBorder="1" applyAlignment="1">
      <alignment vertical="center" wrapText="1"/>
    </xf>
    <xf numFmtId="0" fontId="74" fillId="3" borderId="46" xfId="0" applyFont="1" applyFill="1" applyBorder="1" applyAlignment="1">
      <alignment vertical="center" wrapText="1"/>
    </xf>
    <xf numFmtId="0" fontId="87" fillId="0" borderId="50" xfId="0" applyFont="1" applyBorder="1" applyAlignment="1">
      <alignment vertical="center" wrapText="1"/>
    </xf>
    <xf numFmtId="0" fontId="89" fillId="3" borderId="21" xfId="0" applyFont="1" applyFill="1" applyBorder="1" applyAlignment="1">
      <alignment vertical="center" wrapText="1"/>
    </xf>
    <xf numFmtId="0" fontId="89" fillId="3" borderId="23" xfId="0" applyFont="1" applyFill="1" applyBorder="1" applyAlignment="1">
      <alignment vertical="center" wrapText="1"/>
    </xf>
    <xf numFmtId="0" fontId="22" fillId="3" borderId="127" xfId="0" applyFont="1" applyFill="1" applyBorder="1" applyAlignment="1">
      <alignment vertical="center" wrapText="1"/>
    </xf>
    <xf numFmtId="0" fontId="22" fillId="3" borderId="153" xfId="0" applyFont="1" applyFill="1" applyBorder="1" applyAlignment="1">
      <alignment vertical="center" wrapText="1"/>
    </xf>
    <xf numFmtId="0" fontId="89" fillId="3" borderId="37" xfId="0" applyFont="1" applyFill="1" applyBorder="1" applyAlignment="1">
      <alignment vertical="center" wrapText="1"/>
    </xf>
    <xf numFmtId="0" fontId="89" fillId="3" borderId="41" xfId="0" applyFont="1" applyFill="1" applyBorder="1" applyAlignment="1">
      <alignment vertical="center" wrapText="1"/>
    </xf>
    <xf numFmtId="0" fontId="89" fillId="3" borderId="107" xfId="0" applyFont="1" applyFill="1" applyBorder="1" applyAlignment="1">
      <alignment vertical="center" wrapText="1"/>
    </xf>
    <xf numFmtId="0" fontId="89" fillId="3" borderId="39" xfId="0" applyFont="1" applyFill="1" applyBorder="1" applyAlignment="1">
      <alignment vertical="center" wrapText="1"/>
    </xf>
    <xf numFmtId="0" fontId="73" fillId="3" borderId="37" xfId="0" applyFont="1" applyFill="1" applyBorder="1" applyAlignment="1">
      <alignment vertical="center" wrapText="1"/>
    </xf>
    <xf numFmtId="0" fontId="73" fillId="3" borderId="41" xfId="0" applyFont="1" applyFill="1" applyBorder="1" applyAlignment="1">
      <alignment vertical="center" wrapText="1"/>
    </xf>
    <xf numFmtId="165" fontId="74" fillId="0" borderId="22" xfId="1" applyNumberFormat="1" applyFont="1" applyBorder="1">
      <protection locked="0"/>
    </xf>
    <xf numFmtId="3" fontId="89" fillId="0" borderId="0" xfId="0" applyNumberFormat="1" applyFont="1" applyBorder="1" applyAlignment="1">
      <alignment horizontal="right" vertical="center" wrapText="1"/>
    </xf>
    <xf numFmtId="3" fontId="89" fillId="0" borderId="0" xfId="0" applyNumberFormat="1" applyFont="1" applyAlignment="1">
      <alignment horizontal="right" vertical="center" wrapText="1"/>
    </xf>
    <xf numFmtId="0" fontId="89" fillId="0" borderId="10" xfId="0" applyFont="1" applyBorder="1" applyAlignment="1">
      <alignment horizontal="right" vertical="center" wrapText="1"/>
    </xf>
    <xf numFmtId="0" fontId="73" fillId="3" borderId="107" xfId="0" applyFont="1" applyFill="1" applyBorder="1" applyAlignment="1">
      <alignment vertical="center" wrapText="1"/>
    </xf>
    <xf numFmtId="0" fontId="89" fillId="3" borderId="10" xfId="0" applyFont="1" applyFill="1" applyBorder="1" applyAlignment="1">
      <alignment horizontal="right" vertical="center" wrapText="1"/>
    </xf>
    <xf numFmtId="0" fontId="89" fillId="0" borderId="20" xfId="0" applyFont="1" applyBorder="1" applyAlignment="1">
      <alignment vertical="center" wrapText="1"/>
    </xf>
    <xf numFmtId="0" fontId="89" fillId="0" borderId="0" xfId="0" applyFont="1" applyAlignment="1">
      <alignment horizontal="right" vertical="center" wrapText="1"/>
    </xf>
    <xf numFmtId="0" fontId="89" fillId="0" borderId="38" xfId="0" applyFont="1" applyBorder="1" applyAlignment="1">
      <alignment vertical="center" wrapText="1"/>
    </xf>
    <xf numFmtId="0" fontId="89" fillId="0" borderId="113" xfId="0" applyFont="1" applyBorder="1" applyAlignment="1">
      <alignment vertical="center" wrapText="1"/>
    </xf>
    <xf numFmtId="0" fontId="89" fillId="3" borderId="39" xfId="0" applyFont="1" applyFill="1" applyBorder="1" applyAlignment="1">
      <alignment horizontal="center" vertical="center" wrapText="1"/>
    </xf>
    <xf numFmtId="0" fontId="89" fillId="3" borderId="0" xfId="0" applyFont="1" applyFill="1" applyAlignment="1">
      <alignment horizontal="center" vertical="center" wrapText="1"/>
    </xf>
    <xf numFmtId="0" fontId="89" fillId="3" borderId="20" xfId="0" applyFont="1" applyFill="1" applyBorder="1" applyAlignment="1">
      <alignment horizontal="center" vertical="center" wrapText="1"/>
    </xf>
    <xf numFmtId="3" fontId="89" fillId="0" borderId="20" xfId="0" applyNumberFormat="1" applyFont="1" applyBorder="1" applyAlignment="1">
      <alignment horizontal="right" vertical="center" wrapText="1"/>
    </xf>
    <xf numFmtId="0" fontId="73" fillId="0" borderId="37" xfId="0" applyFont="1" applyBorder="1" applyAlignment="1">
      <alignment horizontal="center" vertical="center" wrapText="1"/>
    </xf>
    <xf numFmtId="0" fontId="73" fillId="0" borderId="48" xfId="0" applyFont="1" applyBorder="1" applyAlignment="1">
      <alignment horizontal="center" vertical="center" wrapText="1"/>
    </xf>
    <xf numFmtId="0" fontId="73" fillId="0" borderId="49" xfId="0" applyFont="1" applyBorder="1" applyAlignment="1">
      <alignment horizontal="center" vertical="center" wrapText="1"/>
    </xf>
    <xf numFmtId="0" fontId="73" fillId="0" borderId="39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3" fillId="0" borderId="20" xfId="0" applyFont="1" applyBorder="1" applyAlignment="1">
      <alignment horizontal="center" vertical="center" wrapText="1"/>
    </xf>
    <xf numFmtId="0" fontId="89" fillId="3" borderId="0" xfId="0" applyFont="1" applyFill="1" applyAlignment="1">
      <alignment vertical="center" wrapText="1"/>
    </xf>
    <xf numFmtId="0" fontId="89" fillId="0" borderId="0" xfId="0" applyFont="1" applyAlignment="1">
      <alignment horizontal="center" vertical="center" wrapText="1"/>
    </xf>
    <xf numFmtId="0" fontId="89" fillId="0" borderId="20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/>
    </xf>
    <xf numFmtId="3" fontId="16" fillId="3" borderId="0" xfId="0" applyNumberFormat="1" applyFont="1" applyFill="1" applyAlignment="1">
      <alignment horizontal="right" vertical="center" wrapText="1"/>
    </xf>
    <xf numFmtId="3" fontId="16" fillId="3" borderId="35" xfId="0" applyNumberFormat="1" applyFont="1" applyFill="1" applyBorder="1" applyAlignment="1">
      <alignment horizontal="right" vertical="center" wrapText="1"/>
    </xf>
    <xf numFmtId="3" fontId="17" fillId="3" borderId="48" xfId="0" applyNumberFormat="1" applyFont="1" applyFill="1" applyBorder="1" applyAlignment="1">
      <alignment horizontal="right" vertical="center" wrapText="1"/>
    </xf>
    <xf numFmtId="3" fontId="17" fillId="3" borderId="35" xfId="0" applyNumberFormat="1" applyFont="1" applyFill="1" applyBorder="1" applyAlignment="1">
      <alignment horizontal="right" vertical="center" wrapText="1"/>
    </xf>
    <xf numFmtId="0" fontId="17" fillId="3" borderId="46" xfId="0" applyFont="1" applyFill="1" applyBorder="1" applyAlignment="1">
      <alignment vertical="center" wrapText="1"/>
    </xf>
    <xf numFmtId="0" fontId="17" fillId="3" borderId="50" xfId="0" applyFont="1" applyFill="1" applyBorder="1" applyAlignment="1">
      <alignment vertical="center" wrapText="1"/>
    </xf>
    <xf numFmtId="0" fontId="19" fillId="3" borderId="42" xfId="0" applyFont="1" applyFill="1" applyBorder="1" applyAlignment="1">
      <alignment vertical="center" wrapText="1"/>
    </xf>
    <xf numFmtId="0" fontId="19" fillId="3" borderId="46" xfId="0" applyFont="1" applyFill="1" applyBorder="1" applyAlignment="1">
      <alignment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7" fillId="3" borderId="42" xfId="0" applyFont="1" applyFill="1" applyBorder="1" applyAlignment="1">
      <alignment vertical="center" wrapText="1"/>
    </xf>
    <xf numFmtId="0" fontId="17" fillId="3" borderId="39" xfId="0" applyFont="1" applyFill="1" applyBorder="1" applyAlignment="1">
      <alignment vertical="center" wrapText="1"/>
    </xf>
    <xf numFmtId="0" fontId="17" fillId="3" borderId="20" xfId="0" applyFont="1" applyFill="1" applyBorder="1" applyAlignment="1">
      <alignment vertical="center" wrapText="1"/>
    </xf>
    <xf numFmtId="0" fontId="14" fillId="0" borderId="22" xfId="0" applyFont="1" applyBorder="1" applyAlignment="1">
      <alignment horizontal="left" vertical="center" wrapText="1" indent="2"/>
    </xf>
    <xf numFmtId="3" fontId="16" fillId="3" borderId="41" xfId="0" applyNumberFormat="1" applyFont="1" applyFill="1" applyBorder="1" applyAlignment="1">
      <alignment horizontal="center" vertical="center" wrapText="1"/>
    </xf>
    <xf numFmtId="3" fontId="16" fillId="3" borderId="35" xfId="0" applyNumberFormat="1" applyFont="1" applyFill="1" applyBorder="1" applyAlignment="1">
      <alignment horizontal="center" vertical="center" wrapText="1"/>
    </xf>
    <xf numFmtId="3" fontId="16" fillId="3" borderId="26" xfId="0" applyNumberFormat="1" applyFont="1" applyFill="1" applyBorder="1" applyAlignment="1">
      <alignment horizontal="center" vertical="center" wrapText="1"/>
    </xf>
    <xf numFmtId="0" fontId="17" fillId="3" borderId="107" xfId="0" applyFont="1" applyFill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3" fontId="16" fillId="3" borderId="21" xfId="0" applyNumberFormat="1" applyFont="1" applyFill="1" applyBorder="1" applyAlignment="1">
      <alignment horizontal="right" vertical="center" wrapText="1"/>
    </xf>
    <xf numFmtId="3" fontId="16" fillId="3" borderId="23" xfId="0" applyNumberFormat="1" applyFont="1" applyFill="1" applyBorder="1" applyAlignment="1">
      <alignment horizontal="right" vertical="center" wrapText="1"/>
    </xf>
    <xf numFmtId="3" fontId="17" fillId="3" borderId="38" xfId="0" applyNumberFormat="1" applyFont="1" applyFill="1" applyBorder="1" applyAlignment="1">
      <alignment horizontal="right" vertical="center" wrapText="1"/>
    </xf>
    <xf numFmtId="3" fontId="17" fillId="3" borderId="23" xfId="0" applyNumberFormat="1" applyFont="1" applyFill="1" applyBorder="1" applyAlignment="1">
      <alignment horizontal="right" vertical="center" wrapText="1"/>
    </xf>
    <xf numFmtId="0" fontId="17" fillId="3" borderId="41" xfId="0" applyFont="1" applyFill="1" applyBorder="1" applyAlignment="1">
      <alignment vertical="center" wrapText="1"/>
    </xf>
    <xf numFmtId="0" fontId="17" fillId="3" borderId="21" xfId="0" applyFont="1" applyFill="1" applyBorder="1" applyAlignment="1">
      <alignment vertical="center" wrapText="1"/>
    </xf>
    <xf numFmtId="0" fontId="17" fillId="3" borderId="23" xfId="0" applyFont="1" applyFill="1" applyBorder="1" applyAlignment="1">
      <alignment vertical="center" wrapText="1"/>
    </xf>
    <xf numFmtId="0" fontId="17" fillId="3" borderId="37" xfId="0" applyFont="1" applyFill="1" applyBorder="1" applyAlignment="1">
      <alignment vertical="center" wrapText="1"/>
    </xf>
    <xf numFmtId="0" fontId="17" fillId="3" borderId="38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6" fillId="3" borderId="39" xfId="0" applyFont="1" applyFill="1" applyBorder="1" applyAlignment="1">
      <alignment vertical="center" wrapText="1"/>
    </xf>
    <xf numFmtId="0" fontId="16" fillId="3" borderId="41" xfId="0" applyFont="1" applyFill="1" applyBorder="1" applyAlignment="1">
      <alignment vertical="center" wrapText="1"/>
    </xf>
    <xf numFmtId="0" fontId="17" fillId="3" borderId="48" xfId="0" applyFont="1" applyFill="1" applyBorder="1" applyAlignment="1">
      <alignment vertical="center" wrapText="1"/>
    </xf>
    <xf numFmtId="0" fontId="17" fillId="3" borderId="49" xfId="0" applyFont="1" applyFill="1" applyBorder="1" applyAlignment="1">
      <alignment vertical="center" wrapText="1"/>
    </xf>
    <xf numFmtId="0" fontId="17" fillId="3" borderId="98" xfId="0" applyFont="1" applyFill="1" applyBorder="1" applyAlignment="1">
      <alignment vertical="center" wrapText="1"/>
    </xf>
    <xf numFmtId="0" fontId="17" fillId="3" borderId="55" xfId="0" applyFont="1" applyFill="1" applyBorder="1" applyAlignment="1">
      <alignment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7" fillId="3" borderId="124" xfId="0" applyFont="1" applyFill="1" applyBorder="1" applyAlignment="1">
      <alignment vertical="center" wrapText="1"/>
    </xf>
    <xf numFmtId="0" fontId="17" fillId="3" borderId="22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vertical="center" wrapText="1"/>
    </xf>
    <xf numFmtId="0" fontId="17" fillId="8" borderId="46" xfId="0" applyFont="1" applyFill="1" applyBorder="1" applyAlignment="1">
      <alignment vertical="center" wrapText="1"/>
    </xf>
    <xf numFmtId="0" fontId="17" fillId="8" borderId="50" xfId="0" applyFont="1" applyFill="1" applyBorder="1" applyAlignment="1">
      <alignment vertical="center" wrapText="1"/>
    </xf>
    <xf numFmtId="0" fontId="86" fillId="3" borderId="107" xfId="0" applyFont="1" applyFill="1" applyBorder="1" applyAlignment="1">
      <alignment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3" borderId="48" xfId="0" applyFont="1" applyFill="1" applyBorder="1" applyAlignment="1">
      <alignment horizontal="center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right" vertical="center" wrapText="1"/>
    </xf>
    <xf numFmtId="3" fontId="16" fillId="3" borderId="48" xfId="0" applyNumberFormat="1" applyFont="1" applyFill="1" applyBorder="1" applyAlignment="1">
      <alignment horizontal="right" vertical="center" wrapText="1"/>
    </xf>
    <xf numFmtId="3" fontId="16" fillId="3" borderId="38" xfId="0" applyNumberFormat="1" applyFont="1" applyFill="1" applyBorder="1" applyAlignment="1">
      <alignment horizontal="right" vertical="center" wrapText="1"/>
    </xf>
    <xf numFmtId="3" fontId="17" fillId="3" borderId="21" xfId="0" applyNumberFormat="1" applyFont="1" applyFill="1" applyBorder="1" applyAlignment="1">
      <alignment horizontal="right" vertical="center" wrapText="1"/>
    </xf>
    <xf numFmtId="0" fontId="17" fillId="3" borderId="48" xfId="0" applyFont="1" applyFill="1" applyBorder="1" applyAlignment="1">
      <alignment horizontal="right" vertical="center" wrapText="1"/>
    </xf>
    <xf numFmtId="0" fontId="17" fillId="3" borderId="0" xfId="0" applyFont="1" applyFill="1" applyAlignment="1">
      <alignment horizontal="right" vertical="center" wrapText="1"/>
    </xf>
    <xf numFmtId="0" fontId="17" fillId="3" borderId="55" xfId="0" applyFont="1" applyFill="1" applyBorder="1" applyAlignment="1">
      <alignment horizontal="right" vertical="center" wrapText="1"/>
    </xf>
    <xf numFmtId="0" fontId="85" fillId="3" borderId="37" xfId="0" applyFont="1" applyFill="1" applyBorder="1" applyAlignment="1">
      <alignment vertical="center" wrapText="1"/>
    </xf>
    <xf numFmtId="0" fontId="16" fillId="3" borderId="37" xfId="0" applyFont="1" applyFill="1" applyBorder="1" applyAlignment="1">
      <alignment vertical="center" wrapText="1"/>
    </xf>
    <xf numFmtId="0" fontId="16" fillId="3" borderId="38" xfId="0" applyFont="1" applyFill="1" applyBorder="1" applyAlignment="1">
      <alignment horizontal="right" vertical="center" wrapText="1"/>
    </xf>
    <xf numFmtId="0" fontId="16" fillId="3" borderId="23" xfId="0" applyFont="1" applyFill="1" applyBorder="1" applyAlignment="1">
      <alignment horizontal="right" vertical="center" wrapText="1"/>
    </xf>
    <xf numFmtId="0" fontId="86" fillId="3" borderId="126" xfId="0" applyFont="1" applyFill="1" applyBorder="1" applyAlignment="1">
      <alignment vertical="center" wrapText="1"/>
    </xf>
    <xf numFmtId="0" fontId="17" fillId="3" borderId="126" xfId="0" applyFont="1" applyFill="1" applyBorder="1" applyAlignment="1">
      <alignment vertical="center" wrapText="1"/>
    </xf>
    <xf numFmtId="3" fontId="17" fillId="3" borderId="22" xfId="0" applyNumberFormat="1" applyFont="1" applyFill="1" applyBorder="1" applyAlignment="1">
      <alignment horizontal="right" vertical="center" wrapText="1"/>
    </xf>
    <xf numFmtId="0" fontId="17" fillId="8" borderId="42" xfId="0" applyFont="1" applyFill="1" applyBorder="1" applyAlignment="1">
      <alignment vertical="center" wrapText="1"/>
    </xf>
    <xf numFmtId="0" fontId="17" fillId="8" borderId="26" xfId="0" applyFont="1" applyFill="1" applyBorder="1" applyAlignment="1">
      <alignment vertical="center" wrapText="1"/>
    </xf>
    <xf numFmtId="0" fontId="86" fillId="3" borderId="42" xfId="0" applyFont="1" applyFill="1" applyBorder="1" applyAlignment="1">
      <alignment horizontal="center" vertical="center" wrapText="1"/>
    </xf>
    <xf numFmtId="0" fontId="17" fillId="3" borderId="46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7" fillId="3" borderId="47" xfId="0" applyFont="1" applyFill="1" applyBorder="1" applyAlignment="1">
      <alignment horizontal="right" vertical="center" wrapText="1"/>
    </xf>
    <xf numFmtId="0" fontId="17" fillId="3" borderId="118" xfId="0" applyFont="1" applyFill="1" applyBorder="1" applyAlignment="1">
      <alignment horizontal="right" vertical="center" wrapText="1"/>
    </xf>
    <xf numFmtId="0" fontId="17" fillId="3" borderId="142" xfId="0" applyFont="1" applyFill="1" applyBorder="1" applyAlignment="1">
      <alignment horizontal="right" vertical="center" wrapText="1"/>
    </xf>
    <xf numFmtId="3" fontId="16" fillId="3" borderId="49" xfId="0" applyNumberFormat="1" applyFont="1" applyFill="1" applyBorder="1" applyAlignment="1">
      <alignment horizontal="right" vertical="center" wrapText="1"/>
    </xf>
    <xf numFmtId="3" fontId="16" fillId="3" borderId="20" xfId="0" applyNumberFormat="1" applyFont="1" applyFill="1" applyBorder="1" applyAlignment="1">
      <alignment horizontal="right" vertical="center" wrapText="1"/>
    </xf>
    <xf numFmtId="3" fontId="16" fillId="3" borderId="26" xfId="0" applyNumberFormat="1" applyFont="1" applyFill="1" applyBorder="1" applyAlignment="1">
      <alignment horizontal="right" vertical="center" wrapText="1"/>
    </xf>
    <xf numFmtId="3" fontId="17" fillId="3" borderId="20" xfId="0" applyNumberFormat="1" applyFont="1" applyFill="1" applyBorder="1" applyAlignment="1">
      <alignment horizontal="right" vertical="center" wrapText="1"/>
    </xf>
    <xf numFmtId="3" fontId="17" fillId="3" borderId="26" xfId="0" applyNumberFormat="1" applyFont="1" applyFill="1" applyBorder="1" applyAlignment="1">
      <alignment horizontal="right" vertical="center" wrapText="1"/>
    </xf>
    <xf numFmtId="0" fontId="17" fillId="3" borderId="49" xfId="0" applyFont="1" applyFill="1" applyBorder="1" applyAlignment="1">
      <alignment horizontal="right" vertical="center" wrapText="1"/>
    </xf>
    <xf numFmtId="0" fontId="17" fillId="3" borderId="20" xfId="0" applyFont="1" applyFill="1" applyBorder="1" applyAlignment="1">
      <alignment horizontal="right" vertical="center" wrapText="1"/>
    </xf>
    <xf numFmtId="0" fontId="17" fillId="3" borderId="26" xfId="0" applyFont="1" applyFill="1" applyBorder="1" applyAlignment="1">
      <alignment horizontal="right" vertical="center" wrapText="1"/>
    </xf>
    <xf numFmtId="0" fontId="17" fillId="3" borderId="35" xfId="0" applyFont="1" applyFill="1" applyBorder="1" applyAlignment="1">
      <alignment vertical="center" wrapText="1"/>
    </xf>
    <xf numFmtId="0" fontId="17" fillId="3" borderId="37" xfId="0" applyFont="1" applyFill="1" applyBorder="1" applyAlignment="1">
      <alignment horizontal="right" vertical="center" wrapText="1"/>
    </xf>
    <xf numFmtId="0" fontId="17" fillId="3" borderId="41" xfId="0" applyFont="1" applyFill="1" applyBorder="1" applyAlignment="1">
      <alignment horizontal="right" vertical="center" wrapText="1"/>
    </xf>
    <xf numFmtId="0" fontId="17" fillId="3" borderId="35" xfId="0" applyFont="1" applyFill="1" applyBorder="1" applyAlignment="1">
      <alignment horizontal="right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86" fillId="3" borderId="37" xfId="0" applyFont="1" applyFill="1" applyBorder="1" applyAlignment="1">
      <alignment vertical="center" wrapText="1"/>
    </xf>
    <xf numFmtId="0" fontId="17" fillId="3" borderId="125" xfId="0" applyFont="1" applyFill="1" applyBorder="1" applyAlignment="1">
      <alignment horizontal="right" vertical="center" wrapText="1"/>
    </xf>
    <xf numFmtId="3" fontId="17" fillId="3" borderId="49" xfId="0" applyNumberFormat="1" applyFont="1" applyFill="1" applyBorder="1" applyAlignment="1">
      <alignment horizontal="right"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right" vertical="center" wrapText="1"/>
    </xf>
    <xf numFmtId="0" fontId="16" fillId="3" borderId="48" xfId="0" applyFont="1" applyFill="1" applyBorder="1" applyAlignment="1">
      <alignment horizontal="right" vertical="center" wrapText="1"/>
    </xf>
    <xf numFmtId="0" fontId="16" fillId="3" borderId="49" xfId="0" applyFont="1" applyFill="1" applyBorder="1" applyAlignment="1">
      <alignment horizontal="right" vertical="center" wrapText="1"/>
    </xf>
    <xf numFmtId="0" fontId="16" fillId="3" borderId="41" xfId="0" applyFont="1" applyFill="1" applyBorder="1" applyAlignment="1">
      <alignment horizontal="right" vertical="center" wrapText="1"/>
    </xf>
    <xf numFmtId="0" fontId="16" fillId="3" borderId="35" xfId="0" applyFont="1" applyFill="1" applyBorder="1" applyAlignment="1">
      <alignment horizontal="right" vertical="center" wrapText="1"/>
    </xf>
    <xf numFmtId="0" fontId="16" fillId="3" borderId="26" xfId="0" applyFont="1" applyFill="1" applyBorder="1" applyAlignment="1">
      <alignment horizontal="right" vertical="center" wrapText="1"/>
    </xf>
    <xf numFmtId="0" fontId="16" fillId="3" borderId="0" xfId="0" applyFont="1" applyFill="1" applyAlignment="1">
      <alignment horizontal="right" vertical="center" wrapText="1"/>
    </xf>
    <xf numFmtId="0" fontId="16" fillId="3" borderId="20" xfId="0" applyFont="1" applyFill="1" applyBorder="1" applyAlignment="1">
      <alignment horizontal="right" vertical="center" wrapText="1"/>
    </xf>
    <xf numFmtId="0" fontId="17" fillId="8" borderId="22" xfId="0" applyFont="1" applyFill="1" applyBorder="1" applyAlignment="1">
      <alignment vertical="center" wrapText="1"/>
    </xf>
    <xf numFmtId="165" fontId="92" fillId="0" borderId="0" xfId="1" applyNumberFormat="1" applyFont="1" applyBorder="1" applyAlignment="1" applyProtection="1">
      <alignment horizontal="center" vertical="center"/>
    </xf>
    <xf numFmtId="0" fontId="59" fillId="0" borderId="59" xfId="0" applyFont="1" applyBorder="1">
      <alignment vertical="center"/>
    </xf>
    <xf numFmtId="0" fontId="59" fillId="0" borderId="0" xfId="0" applyFont="1">
      <alignment vertical="center"/>
    </xf>
    <xf numFmtId="0" fontId="30" fillId="0" borderId="81" xfId="0" applyFont="1" applyBorder="1">
      <alignment vertical="center"/>
    </xf>
    <xf numFmtId="0" fontId="30" fillId="0" borderId="50" xfId="0" applyFont="1" applyBorder="1">
      <alignment vertical="center"/>
    </xf>
    <xf numFmtId="0" fontId="60" fillId="0" borderId="76" xfId="2" applyFont="1" applyBorder="1" applyAlignment="1" applyProtection="1">
      <alignment vertical="center" wrapText="1"/>
    </xf>
    <xf numFmtId="0" fontId="60" fillId="0" borderId="62" xfId="2" applyFont="1" applyBorder="1" applyAlignment="1" applyProtection="1">
      <alignment vertical="center" wrapText="1"/>
    </xf>
    <xf numFmtId="0" fontId="60" fillId="0" borderId="63" xfId="2" applyFont="1" applyBorder="1" applyAlignment="1" applyProtection="1">
      <alignment vertical="center" wrapText="1"/>
    </xf>
    <xf numFmtId="0" fontId="30" fillId="0" borderId="76" xfId="0" applyFont="1" applyBorder="1" applyAlignment="1">
      <alignment vertical="center" wrapText="1"/>
    </xf>
    <xf numFmtId="0" fontId="30" fillId="0" borderId="65" xfId="0" applyFont="1" applyBorder="1" applyAlignment="1">
      <alignment vertical="center" wrapText="1"/>
    </xf>
    <xf numFmtId="0" fontId="30" fillId="0" borderId="66" xfId="0" applyFont="1" applyBorder="1" applyAlignment="1">
      <alignment vertical="center" wrapText="1"/>
    </xf>
    <xf numFmtId="0" fontId="30" fillId="0" borderId="91" xfId="0" applyFont="1" applyBorder="1" applyAlignment="1">
      <alignment vertical="center" wrapText="1"/>
    </xf>
    <xf numFmtId="0" fontId="30" fillId="0" borderId="92" xfId="0" applyFont="1" applyBorder="1" applyAlignment="1">
      <alignment vertical="center" wrapText="1"/>
    </xf>
    <xf numFmtId="0" fontId="30" fillId="0" borderId="93" xfId="0" applyFont="1" applyBorder="1" applyAlignment="1">
      <alignment vertical="center" wrapText="1"/>
    </xf>
    <xf numFmtId="0" fontId="30" fillId="0" borderId="94" xfId="0" applyFont="1" applyBorder="1">
      <alignment vertical="center"/>
    </xf>
    <xf numFmtId="0" fontId="30" fillId="0" borderId="97" xfId="0" applyFont="1" applyBorder="1">
      <alignment vertical="center"/>
    </xf>
    <xf numFmtId="0" fontId="30" fillId="0" borderId="60" xfId="0" applyFont="1" applyBorder="1" applyAlignment="1">
      <alignment vertical="center" wrapText="1"/>
    </xf>
    <xf numFmtId="0" fontId="30" fillId="0" borderId="64" xfId="0" applyFont="1" applyBorder="1" applyAlignment="1">
      <alignment vertical="center" wrapText="1"/>
    </xf>
    <xf numFmtId="0" fontId="30" fillId="0" borderId="119" xfId="0" applyFont="1" applyBorder="1" applyAlignment="1">
      <alignment vertical="center" wrapText="1"/>
    </xf>
    <xf numFmtId="0" fontId="30" fillId="0" borderId="81" xfId="0" applyFont="1" applyBorder="1" applyAlignment="1">
      <alignment vertical="center" wrapText="1"/>
    </xf>
    <xf numFmtId="0" fontId="30" fillId="0" borderId="50" xfId="0" applyFont="1" applyBorder="1" applyAlignment="1">
      <alignment vertical="center" wrapText="1"/>
    </xf>
    <xf numFmtId="0" fontId="30" fillId="3" borderId="76" xfId="0" applyFont="1" applyFill="1" applyBorder="1" applyAlignment="1">
      <alignment horizontal="center" vertical="center" wrapText="1"/>
    </xf>
    <xf numFmtId="0" fontId="30" fillId="3" borderId="62" xfId="0" applyFont="1" applyFill="1" applyBorder="1" applyAlignment="1">
      <alignment horizontal="center" vertical="center" wrapText="1"/>
    </xf>
    <xf numFmtId="0" fontId="30" fillId="3" borderId="63" xfId="0" applyFont="1" applyFill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0" fillId="0" borderId="62" xfId="0" applyFont="1" applyBorder="1">
      <alignment vertical="center"/>
    </xf>
    <xf numFmtId="0" fontId="30" fillId="0" borderId="63" xfId="0" applyFont="1" applyBorder="1">
      <alignment vertical="center"/>
    </xf>
    <xf numFmtId="0" fontId="30" fillId="0" borderId="62" xfId="0" applyFont="1" applyBorder="1" applyAlignment="1">
      <alignment vertical="center" wrapText="1"/>
    </xf>
    <xf numFmtId="0" fontId="30" fillId="0" borderId="63" xfId="0" applyFont="1" applyBorder="1" applyAlignment="1">
      <alignment vertical="center" wrapText="1"/>
    </xf>
    <xf numFmtId="0" fontId="30" fillId="0" borderId="0" xfId="0" applyFont="1" applyAlignment="1">
      <alignment horizontal="left" vertical="center" wrapText="1" indent="2"/>
    </xf>
    <xf numFmtId="0" fontId="30" fillId="0" borderId="76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30" fillId="0" borderId="121" xfId="0" applyFont="1" applyBorder="1" applyAlignment="1">
      <alignment vertical="center" wrapText="1"/>
    </xf>
    <xf numFmtId="0" fontId="22" fillId="0" borderId="104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0" fontId="30" fillId="0" borderId="120" xfId="0" applyFont="1" applyBorder="1" applyAlignment="1">
      <alignment vertical="center" wrapText="1"/>
    </xf>
    <xf numFmtId="0" fontId="30" fillId="0" borderId="122" xfId="0" applyFont="1" applyBorder="1" applyAlignment="1">
      <alignment vertical="center" wrapText="1"/>
    </xf>
    <xf numFmtId="0" fontId="30" fillId="0" borderId="62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30" fillId="0" borderId="100" xfId="0" applyFont="1" applyBorder="1" applyAlignment="1">
      <alignment vertical="center" wrapText="1"/>
    </xf>
    <xf numFmtId="0" fontId="30" fillId="0" borderId="72" xfId="0" applyFont="1" applyBorder="1" applyAlignment="1">
      <alignment vertical="center" wrapText="1"/>
    </xf>
    <xf numFmtId="3" fontId="30" fillId="0" borderId="101" xfId="0" applyNumberFormat="1" applyFont="1" applyBorder="1">
      <alignment vertical="center"/>
    </xf>
    <xf numFmtId="3" fontId="30" fillId="0" borderId="77" xfId="0" applyNumberFormat="1" applyFont="1" applyBorder="1">
      <alignment vertical="center"/>
    </xf>
    <xf numFmtId="3" fontId="30" fillId="3" borderId="101" xfId="0" applyNumberFormat="1" applyFont="1" applyFill="1" applyBorder="1">
      <alignment vertical="center"/>
    </xf>
    <xf numFmtId="3" fontId="30" fillId="3" borderId="77" xfId="0" applyNumberFormat="1" applyFont="1" applyFill="1" applyBorder="1">
      <alignment vertical="center"/>
    </xf>
    <xf numFmtId="3" fontId="30" fillId="0" borderId="102" xfId="0" applyNumberFormat="1" applyFont="1" applyBorder="1">
      <alignment vertical="center"/>
    </xf>
    <xf numFmtId="3" fontId="30" fillId="0" borderId="103" xfId="0" applyNumberFormat="1" applyFont="1" applyBorder="1">
      <alignment vertical="center"/>
    </xf>
    <xf numFmtId="0" fontId="22" fillId="0" borderId="60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30" fillId="0" borderId="35" xfId="0" applyFont="1" applyBorder="1" applyAlignment="1">
      <alignment vertical="center" wrapText="1"/>
    </xf>
    <xf numFmtId="0" fontId="30" fillId="0" borderId="78" xfId="0" applyFont="1" applyBorder="1" applyAlignment="1">
      <alignment vertical="center" wrapText="1"/>
    </xf>
    <xf numFmtId="0" fontId="99" fillId="3" borderId="0" xfId="0" applyFont="1" applyFill="1" applyBorder="1" applyAlignment="1">
      <alignment horizontal="center" vertical="top"/>
    </xf>
    <xf numFmtId="0" fontId="17" fillId="0" borderId="42" xfId="0" applyFont="1" applyBorder="1" applyAlignment="1">
      <alignment vertical="center" wrapText="1"/>
    </xf>
    <xf numFmtId="0" fontId="17" fillId="0" borderId="50" xfId="0" applyFont="1" applyBorder="1" applyAlignment="1">
      <alignment vertical="center" wrapText="1"/>
    </xf>
    <xf numFmtId="0" fontId="16" fillId="0" borderId="42" xfId="0" applyFont="1" applyBorder="1" applyAlignment="1">
      <alignment horizontal="right" vertical="center" wrapText="1"/>
    </xf>
    <xf numFmtId="0" fontId="16" fillId="0" borderId="46" xfId="0" applyFont="1" applyBorder="1" applyAlignment="1">
      <alignment horizontal="right" vertical="center" wrapText="1"/>
    </xf>
    <xf numFmtId="0" fontId="16" fillId="0" borderId="50" xfId="0" applyFont="1" applyBorder="1" applyAlignment="1">
      <alignment horizontal="right" vertical="center" wrapText="1"/>
    </xf>
    <xf numFmtId="0" fontId="17" fillId="0" borderId="10" xfId="0" applyFont="1" applyBorder="1" applyAlignment="1">
      <alignment vertical="center" wrapText="1"/>
    </xf>
    <xf numFmtId="0" fontId="17" fillId="0" borderId="41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7" fillId="3" borderId="46" xfId="0" applyFont="1" applyFill="1" applyBorder="1" applyAlignment="1">
      <alignment horizontal="right" vertical="center" wrapText="1"/>
    </xf>
    <xf numFmtId="0" fontId="17" fillId="3" borderId="50" xfId="0" applyFont="1" applyFill="1" applyBorder="1" applyAlignment="1">
      <alignment horizontal="right" vertical="center" wrapText="1"/>
    </xf>
    <xf numFmtId="0" fontId="17" fillId="0" borderId="37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39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52" fillId="0" borderId="37" xfId="0" applyFont="1" applyBorder="1" applyAlignment="1">
      <alignment vertical="center" wrapText="1"/>
    </xf>
    <xf numFmtId="0" fontId="52" fillId="0" borderId="48" xfId="0" applyFont="1" applyBorder="1" applyAlignment="1">
      <alignment vertical="center" wrapText="1"/>
    </xf>
    <xf numFmtId="0" fontId="52" fillId="0" borderId="49" xfId="0" applyFont="1" applyBorder="1" applyAlignment="1">
      <alignment vertical="center" wrapText="1"/>
    </xf>
    <xf numFmtId="0" fontId="52" fillId="0" borderId="41" xfId="0" applyFont="1" applyBorder="1" applyAlignment="1">
      <alignment vertical="center" wrapText="1"/>
    </xf>
    <xf numFmtId="0" fontId="52" fillId="0" borderId="35" xfId="0" applyFont="1" applyBorder="1" applyAlignment="1">
      <alignment vertical="center" wrapText="1"/>
    </xf>
    <xf numFmtId="0" fontId="52" fillId="0" borderId="26" xfId="0" applyFont="1" applyBorder="1" applyAlignment="1">
      <alignment vertical="center" wrapText="1"/>
    </xf>
    <xf numFmtId="0" fontId="17" fillId="3" borderId="51" xfId="0" applyFont="1" applyFill="1" applyBorder="1" applyAlignment="1">
      <alignment horizontal="center" vertical="center" wrapText="1"/>
    </xf>
    <xf numFmtId="0" fontId="17" fillId="3" borderId="52" xfId="0" applyFont="1" applyFill="1" applyBorder="1" applyAlignment="1">
      <alignment horizontal="center" vertical="center" wrapText="1"/>
    </xf>
    <xf numFmtId="0" fontId="17" fillId="3" borderId="53" xfId="0" applyFont="1" applyFill="1" applyBorder="1" applyAlignment="1">
      <alignment horizontal="center" vertical="center" wrapText="1"/>
    </xf>
    <xf numFmtId="0" fontId="17" fillId="3" borderId="42" xfId="0" applyFont="1" applyFill="1" applyBorder="1" applyAlignment="1">
      <alignment horizontal="right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58" xfId="0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right" vertical="center" wrapText="1"/>
    </xf>
    <xf numFmtId="0" fontId="17" fillId="0" borderId="49" xfId="0" applyFont="1" applyBorder="1" applyAlignment="1">
      <alignment vertical="center" wrapText="1"/>
    </xf>
    <xf numFmtId="0" fontId="17" fillId="3" borderId="37" xfId="0" applyFont="1" applyFill="1" applyBorder="1" applyAlignment="1">
      <alignment horizontal="left" vertical="center" wrapText="1"/>
    </xf>
    <xf numFmtId="0" fontId="17" fillId="3" borderId="48" xfId="0" applyFont="1" applyFill="1" applyBorder="1" applyAlignment="1">
      <alignment horizontal="left" vertical="center" wrapText="1"/>
    </xf>
    <xf numFmtId="0" fontId="17" fillId="3" borderId="49" xfId="0" applyFont="1" applyFill="1" applyBorder="1" applyAlignment="1">
      <alignment horizontal="left" vertical="center" wrapText="1"/>
    </xf>
    <xf numFmtId="0" fontId="17" fillId="3" borderId="39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20" xfId="0" applyFont="1" applyFill="1" applyBorder="1" applyAlignment="1">
      <alignment horizontal="left" vertical="center" wrapText="1"/>
    </xf>
    <xf numFmtId="0" fontId="17" fillId="3" borderId="41" xfId="0" applyFont="1" applyFill="1" applyBorder="1" applyAlignment="1">
      <alignment horizontal="left" vertical="center" wrapText="1"/>
    </xf>
    <xf numFmtId="0" fontId="17" fillId="3" borderId="35" xfId="0" applyFont="1" applyFill="1" applyBorder="1" applyAlignment="1">
      <alignment horizontal="left" vertical="center" wrapText="1"/>
    </xf>
    <xf numFmtId="0" fontId="17" fillId="3" borderId="26" xfId="0" applyFont="1" applyFill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 indent="2"/>
    </xf>
    <xf numFmtId="0" fontId="17" fillId="3" borderId="22" xfId="0" applyFont="1" applyFill="1" applyBorder="1" applyAlignment="1">
      <alignment horizontal="right" vertical="center" wrapText="1"/>
    </xf>
    <xf numFmtId="165" fontId="1" fillId="0" borderId="22" xfId="1" applyNumberFormat="1" applyBorder="1">
      <protection locked="0"/>
    </xf>
    <xf numFmtId="0" fontId="17" fillId="3" borderId="21" xfId="0" applyFont="1" applyFill="1" applyBorder="1" applyAlignment="1">
      <alignment horizontal="left" vertical="center" wrapText="1"/>
    </xf>
    <xf numFmtId="0" fontId="17" fillId="3" borderId="38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left" vertical="center" wrapText="1"/>
    </xf>
    <xf numFmtId="0" fontId="17" fillId="3" borderId="55" xfId="0" applyFont="1" applyFill="1" applyBorder="1" applyAlignment="1">
      <alignment horizontal="center" vertical="center" wrapText="1"/>
    </xf>
    <xf numFmtId="0" fontId="17" fillId="3" borderId="117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left" vertical="center" wrapText="1"/>
    </xf>
    <xf numFmtId="0" fontId="16" fillId="3" borderId="41" xfId="0" applyFont="1" applyFill="1" applyBorder="1" applyAlignment="1">
      <alignment horizontal="left" vertical="center" wrapText="1"/>
    </xf>
    <xf numFmtId="0" fontId="16" fillId="3" borderId="39" xfId="0" applyFont="1" applyFill="1" applyBorder="1" applyAlignment="1">
      <alignment horizontal="right" vertical="center" wrapText="1"/>
    </xf>
    <xf numFmtId="0" fontId="17" fillId="8" borderId="46" xfId="0" applyFont="1" applyFill="1" applyBorder="1" applyAlignment="1">
      <alignment horizontal="right" vertical="center" wrapText="1"/>
    </xf>
    <xf numFmtId="0" fontId="17" fillId="8" borderId="50" xfId="0" applyFont="1" applyFill="1" applyBorder="1" applyAlignment="1">
      <alignment horizontal="right" vertical="center" wrapText="1"/>
    </xf>
    <xf numFmtId="0" fontId="17" fillId="0" borderId="107" xfId="0" applyFont="1" applyBorder="1" applyAlignment="1">
      <alignment horizontal="center" vertical="center" wrapText="1"/>
    </xf>
    <xf numFmtId="0" fontId="17" fillId="0" borderId="113" xfId="0" applyFont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left" vertical="center" wrapText="1"/>
    </xf>
    <xf numFmtId="0" fontId="16" fillId="3" borderId="23" xfId="0" applyFont="1" applyFill="1" applyBorder="1" applyAlignment="1">
      <alignment horizontal="left" vertical="center" wrapText="1"/>
    </xf>
    <xf numFmtId="165" fontId="1" fillId="0" borderId="22" xfId="1" applyNumberFormat="1" applyBorder="1" applyAlignment="1">
      <alignment horizontal="left"/>
      <protection locked="0"/>
    </xf>
    <xf numFmtId="165" fontId="12" fillId="0" borderId="22" xfId="1" applyNumberFormat="1" applyFont="1" applyBorder="1" applyAlignment="1">
      <alignment horizontal="left"/>
      <protection locked="0"/>
    </xf>
    <xf numFmtId="0" fontId="17" fillId="3" borderId="143" xfId="0" applyFont="1" applyFill="1" applyBorder="1" applyAlignment="1">
      <alignment horizontal="center" vertical="center" wrapText="1"/>
    </xf>
    <xf numFmtId="0" fontId="17" fillId="3" borderId="144" xfId="0" applyFont="1" applyFill="1" applyBorder="1" applyAlignment="1">
      <alignment horizontal="center" vertical="center" wrapText="1"/>
    </xf>
    <xf numFmtId="0" fontId="17" fillId="3" borderId="145" xfId="0" applyFont="1" applyFill="1" applyBorder="1" applyAlignment="1">
      <alignment horizontal="center" vertical="center" wrapText="1"/>
    </xf>
    <xf numFmtId="165" fontId="17" fillId="3" borderId="21" xfId="1" applyNumberFormat="1" applyFont="1" applyFill="1" applyBorder="1" applyAlignment="1" applyProtection="1">
      <alignment horizontal="right" vertical="center" wrapText="1"/>
    </xf>
    <xf numFmtId="165" fontId="17" fillId="3" borderId="38" xfId="1" applyNumberFormat="1" applyFont="1" applyFill="1" applyBorder="1" applyAlignment="1" applyProtection="1">
      <alignment horizontal="right" vertical="center" wrapText="1"/>
    </xf>
    <xf numFmtId="3" fontId="17" fillId="3" borderId="0" xfId="0" applyNumberFormat="1" applyFont="1" applyFill="1" applyAlignment="1">
      <alignment horizontal="right" vertical="center" wrapText="1"/>
    </xf>
    <xf numFmtId="0" fontId="17" fillId="8" borderId="48" xfId="0" applyFont="1" applyFill="1" applyBorder="1" applyAlignment="1">
      <alignment horizontal="right" vertical="center" wrapText="1"/>
    </xf>
    <xf numFmtId="0" fontId="17" fillId="8" borderId="49" xfId="0" applyFont="1" applyFill="1" applyBorder="1" applyAlignment="1">
      <alignment horizontal="right" vertical="center" wrapText="1"/>
    </xf>
    <xf numFmtId="3" fontId="17" fillId="0" borderId="22" xfId="0" applyNumberFormat="1" applyFont="1" applyBorder="1" applyAlignment="1">
      <alignment horizontal="right" vertical="center" wrapText="1"/>
    </xf>
    <xf numFmtId="3" fontId="16" fillId="0" borderId="21" xfId="0" applyNumberFormat="1" applyFont="1" applyBorder="1" applyAlignment="1">
      <alignment horizontal="right" vertical="center" wrapText="1"/>
    </xf>
    <xf numFmtId="3" fontId="16" fillId="0" borderId="23" xfId="0" applyNumberFormat="1" applyFont="1" applyBorder="1" applyAlignment="1">
      <alignment horizontal="right" vertical="center" wrapText="1"/>
    </xf>
    <xf numFmtId="3" fontId="17" fillId="0" borderId="21" xfId="0" applyNumberFormat="1" applyFont="1" applyBorder="1" applyAlignment="1">
      <alignment horizontal="right" vertical="center" wrapText="1"/>
    </xf>
    <xf numFmtId="3" fontId="17" fillId="0" borderId="23" xfId="0" applyNumberFormat="1" applyFont="1" applyBorder="1" applyAlignment="1">
      <alignment horizontal="right" vertical="center" wrapText="1"/>
    </xf>
    <xf numFmtId="165" fontId="12" fillId="0" borderId="22" xfId="1" applyNumberFormat="1" applyFont="1" applyBorder="1">
      <protection locked="0"/>
    </xf>
    <xf numFmtId="0" fontId="16" fillId="3" borderId="21" xfId="0" applyFont="1" applyFill="1" applyBorder="1" applyAlignment="1">
      <alignment horizontal="right" vertical="center" wrapText="1"/>
    </xf>
    <xf numFmtId="165" fontId="1" fillId="0" borderId="0" xfId="1" applyNumberFormat="1">
      <protection locked="0"/>
    </xf>
    <xf numFmtId="3" fontId="17" fillId="3" borderId="39" xfId="0" applyNumberFormat="1" applyFont="1" applyFill="1" applyBorder="1" applyAlignment="1">
      <alignment horizontal="right" vertical="center" wrapText="1"/>
    </xf>
    <xf numFmtId="165" fontId="17" fillId="3" borderId="23" xfId="1" applyNumberFormat="1" applyFont="1" applyFill="1" applyBorder="1" applyAlignment="1" applyProtection="1">
      <alignment horizontal="right" vertical="center" wrapText="1"/>
    </xf>
    <xf numFmtId="3" fontId="17" fillId="0" borderId="38" xfId="0" applyNumberFormat="1" applyFont="1" applyBorder="1" applyAlignment="1">
      <alignment horizontal="right" vertical="center" wrapText="1"/>
    </xf>
    <xf numFmtId="3" fontId="16" fillId="0" borderId="49" xfId="0" applyNumberFormat="1" applyFont="1" applyBorder="1" applyAlignment="1">
      <alignment horizontal="right" vertical="center" wrapText="1"/>
    </xf>
    <xf numFmtId="3" fontId="16" fillId="0" borderId="26" xfId="0" applyNumberFormat="1" applyFont="1" applyBorder="1" applyAlignment="1">
      <alignment horizontal="right" vertical="center" wrapText="1"/>
    </xf>
    <xf numFmtId="3" fontId="17" fillId="0" borderId="49" xfId="0" applyNumberFormat="1" applyFont="1" applyBorder="1" applyAlignment="1">
      <alignment horizontal="right"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165" fontId="17" fillId="3" borderId="49" xfId="1" applyNumberFormat="1" applyFont="1" applyFill="1" applyBorder="1" applyAlignment="1" applyProtection="1">
      <alignment horizontal="right" vertical="center" wrapText="1"/>
    </xf>
    <xf numFmtId="165" fontId="17" fillId="3" borderId="26" xfId="1" applyNumberFormat="1" applyFont="1" applyFill="1" applyBorder="1" applyAlignment="1" applyProtection="1">
      <alignment horizontal="right" vertical="center" wrapText="1"/>
    </xf>
    <xf numFmtId="165" fontId="17" fillId="3" borderId="20" xfId="1" applyNumberFormat="1" applyFont="1" applyFill="1" applyBorder="1" applyAlignment="1" applyProtection="1">
      <alignment horizontal="right" vertical="center" wrapText="1"/>
    </xf>
    <xf numFmtId="0" fontId="15" fillId="0" borderId="59" xfId="0" applyFont="1" applyBorder="1">
      <alignment vertical="center"/>
    </xf>
    <xf numFmtId="0" fontId="15" fillId="0" borderId="0" xfId="0" applyFont="1">
      <alignment vertical="center"/>
    </xf>
    <xf numFmtId="0" fontId="17" fillId="0" borderId="62" xfId="0" applyFont="1" applyBorder="1">
      <alignment vertical="center"/>
    </xf>
    <xf numFmtId="0" fontId="17" fillId="0" borderId="63" xfId="0" applyFont="1" applyBorder="1">
      <alignment vertical="center"/>
    </xf>
    <xf numFmtId="0" fontId="35" fillId="0" borderId="76" xfId="2" applyBorder="1" applyAlignment="1" applyProtection="1">
      <alignment vertical="center" wrapText="1"/>
    </xf>
    <xf numFmtId="0" fontId="35" fillId="0" borderId="62" xfId="2" applyBorder="1" applyAlignment="1" applyProtection="1">
      <alignment vertical="center" wrapText="1"/>
    </xf>
    <xf numFmtId="0" fontId="35" fillId="0" borderId="63" xfId="2" applyBorder="1" applyAlignment="1" applyProtection="1">
      <alignment vertical="center" wrapText="1"/>
    </xf>
    <xf numFmtId="0" fontId="17" fillId="0" borderId="143" xfId="0" applyFont="1" applyBorder="1" applyAlignment="1">
      <alignment vertical="center" wrapText="1"/>
    </xf>
    <xf numFmtId="0" fontId="17" fillId="0" borderId="144" xfId="0" applyFont="1" applyBorder="1" applyAlignment="1">
      <alignment vertical="center" wrapText="1"/>
    </xf>
    <xf numFmtId="0" fontId="17" fillId="0" borderId="145" xfId="0" applyFont="1" applyBorder="1" applyAlignment="1">
      <alignment vertical="center" wrapText="1"/>
    </xf>
    <xf numFmtId="0" fontId="17" fillId="0" borderId="71" xfId="0" applyFont="1" applyBorder="1" applyAlignment="1">
      <alignment vertical="center" wrapText="1"/>
    </xf>
    <xf numFmtId="0" fontId="17" fillId="0" borderId="59" xfId="0" applyFont="1" applyBorder="1" applyAlignment="1">
      <alignment vertical="center" wrapText="1"/>
    </xf>
    <xf numFmtId="0" fontId="17" fillId="0" borderId="68" xfId="0" applyFont="1" applyBorder="1" applyAlignment="1">
      <alignment vertical="center" wrapText="1"/>
    </xf>
    <xf numFmtId="0" fontId="17" fillId="0" borderId="91" xfId="0" applyFont="1" applyBorder="1">
      <alignment vertical="center"/>
    </xf>
    <xf numFmtId="0" fontId="17" fillId="0" borderId="93" xfId="0" applyFont="1" applyBorder="1">
      <alignment vertical="center"/>
    </xf>
    <xf numFmtId="0" fontId="17" fillId="0" borderId="73" xfId="0" applyFont="1" applyBorder="1" applyAlignment="1">
      <alignment vertical="center" wrapText="1"/>
    </xf>
    <xf numFmtId="0" fontId="48" fillId="0" borderId="22" xfId="0" applyFont="1" applyBorder="1" applyAlignment="1">
      <alignment horizontal="left" vertical="center" wrapText="1" indent="2"/>
    </xf>
    <xf numFmtId="0" fontId="17" fillId="3" borderId="76" xfId="0" applyFont="1" applyFill="1" applyBorder="1" applyAlignment="1">
      <alignment horizontal="center" vertical="center" wrapText="1"/>
    </xf>
    <xf numFmtId="0" fontId="17" fillId="3" borderId="62" xfId="0" applyFont="1" applyFill="1" applyBorder="1" applyAlignment="1">
      <alignment horizontal="center" vertical="center" wrapText="1"/>
    </xf>
    <xf numFmtId="0" fontId="17" fillId="3" borderId="63" xfId="0" applyFont="1" applyFill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7" fillId="0" borderId="59" xfId="0" applyFont="1" applyBorder="1">
      <alignment vertical="center"/>
    </xf>
    <xf numFmtId="0" fontId="17" fillId="0" borderId="68" xfId="0" applyFont="1" applyBorder="1">
      <alignment vertical="center"/>
    </xf>
    <xf numFmtId="0" fontId="17" fillId="0" borderId="76" xfId="0" applyFont="1" applyBorder="1" applyAlignment="1">
      <alignment vertical="center" wrapText="1"/>
    </xf>
    <xf numFmtId="0" fontId="17" fillId="0" borderId="62" xfId="0" applyFont="1" applyBorder="1" applyAlignment="1">
      <alignment vertical="center" wrapText="1"/>
    </xf>
    <xf numFmtId="0" fontId="17" fillId="0" borderId="63" xfId="0" applyFont="1" applyBorder="1" applyAlignment="1">
      <alignment vertical="center" wrapText="1"/>
    </xf>
    <xf numFmtId="0" fontId="17" fillId="0" borderId="76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7" fillId="0" borderId="112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143" xfId="0" applyFont="1" applyBorder="1" applyAlignment="1">
      <alignment horizontal="center" vertical="center" wrapText="1"/>
    </xf>
    <xf numFmtId="0" fontId="17" fillId="0" borderId="144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117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76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6" fillId="0" borderId="60" xfId="0" applyFont="1" applyBorder="1">
      <alignment vertical="center"/>
    </xf>
    <xf numFmtId="0" fontId="16" fillId="0" borderId="65" xfId="0" applyFont="1" applyBorder="1">
      <alignment vertical="center"/>
    </xf>
    <xf numFmtId="0" fontId="16" fillId="0" borderId="62" xfId="0" applyFont="1" applyBorder="1">
      <alignment vertical="center"/>
    </xf>
    <xf numFmtId="0" fontId="16" fillId="0" borderId="63" xfId="0" applyFont="1" applyBorder="1">
      <alignment vertical="center"/>
    </xf>
    <xf numFmtId="0" fontId="17" fillId="0" borderId="60" xfId="0" applyFont="1" applyBorder="1" applyAlignment="1">
      <alignment vertical="center" wrapText="1"/>
    </xf>
    <xf numFmtId="0" fontId="17" fillId="0" borderId="64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80" xfId="0" applyFont="1" applyBorder="1" applyAlignment="1">
      <alignment vertical="center" wrapText="1"/>
    </xf>
    <xf numFmtId="165" fontId="3" fillId="3" borderId="0" xfId="1" applyNumberFormat="1" applyFont="1" applyFill="1" applyBorder="1" applyAlignment="1" applyProtection="1">
      <alignment horizontal="center"/>
    </xf>
    <xf numFmtId="165" fontId="1" fillId="0" borderId="10" xfId="1" applyNumberFormat="1" applyBorder="1">
      <protection locked="0"/>
    </xf>
    <xf numFmtId="0" fontId="15" fillId="3" borderId="0" xfId="0" applyFont="1" applyFill="1" applyAlignment="1">
      <alignment vertical="center" wrapText="1"/>
    </xf>
    <xf numFmtId="0" fontId="19" fillId="3" borderId="39" xfId="0" applyFont="1" applyFill="1" applyBorder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16" fillId="3" borderId="42" xfId="0" applyFont="1" applyFill="1" applyBorder="1" applyAlignment="1">
      <alignment horizontal="right" vertical="center" wrapText="1"/>
    </xf>
    <xf numFmtId="0" fontId="16" fillId="3" borderId="46" xfId="0" applyFont="1" applyFill="1" applyBorder="1" applyAlignment="1">
      <alignment horizontal="right" vertical="center" wrapText="1"/>
    </xf>
    <xf numFmtId="0" fontId="16" fillId="3" borderId="50" xfId="0" applyFont="1" applyFill="1" applyBorder="1" applyAlignment="1">
      <alignment horizontal="right" vertical="center" wrapText="1"/>
    </xf>
    <xf numFmtId="0" fontId="17" fillId="3" borderId="74" xfId="0" applyFont="1" applyFill="1" applyBorder="1" applyAlignment="1">
      <alignment vertical="center" wrapText="1"/>
    </xf>
    <xf numFmtId="0" fontId="17" fillId="3" borderId="84" xfId="0" applyFont="1" applyFill="1" applyBorder="1" applyAlignment="1">
      <alignment vertical="center" wrapText="1"/>
    </xf>
    <xf numFmtId="0" fontId="17" fillId="3" borderId="83" xfId="0" applyFont="1" applyFill="1" applyBorder="1" applyAlignment="1">
      <alignment vertical="center" wrapText="1"/>
    </xf>
    <xf numFmtId="0" fontId="20" fillId="0" borderId="48" xfId="0" applyFont="1" applyBorder="1">
      <alignment vertical="center"/>
    </xf>
    <xf numFmtId="0" fontId="16" fillId="3" borderId="21" xfId="0" applyFont="1" applyFill="1" applyBorder="1" applyAlignment="1">
      <alignment vertical="center" wrapText="1"/>
    </xf>
    <xf numFmtId="0" fontId="16" fillId="3" borderId="23" xfId="0" applyFont="1" applyFill="1" applyBorder="1" applyAlignment="1">
      <alignment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165" fontId="12" fillId="0" borderId="42" xfId="1" applyNumberFormat="1" applyFont="1" applyBorder="1">
      <protection locked="0"/>
    </xf>
    <xf numFmtId="3" fontId="17" fillId="3" borderId="10" xfId="0" applyNumberFormat="1" applyFont="1" applyFill="1" applyBorder="1" applyAlignment="1">
      <alignment horizontal="right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8" borderId="37" xfId="0" applyFont="1" applyFill="1" applyBorder="1" applyAlignment="1">
      <alignment vertical="center" wrapText="1"/>
    </xf>
    <xf numFmtId="0" fontId="17" fillId="8" borderId="49" xfId="0" applyFont="1" applyFill="1" applyBorder="1" applyAlignment="1">
      <alignment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165" fontId="31" fillId="0" borderId="55" xfId="1" applyNumberFormat="1" applyFont="1" applyBorder="1" applyAlignment="1" applyProtection="1">
      <alignment horizontal="center"/>
    </xf>
    <xf numFmtId="165" fontId="3" fillId="0" borderId="10" xfId="1" applyNumberFormat="1" applyFont="1" applyBorder="1" applyAlignment="1" applyProtection="1">
      <alignment horizontal="center" vertical="top"/>
    </xf>
    <xf numFmtId="0" fontId="35" fillId="0" borderId="60" xfId="2" applyBorder="1" applyAlignment="1" applyProtection="1">
      <alignment vertical="center" wrapText="1"/>
    </xf>
    <xf numFmtId="0" fontId="35" fillId="0" borderId="65" xfId="2" applyBorder="1" applyAlignment="1" applyProtection="1">
      <alignment vertical="center" wrapText="1"/>
    </xf>
    <xf numFmtId="0" fontId="35" fillId="0" borderId="66" xfId="2" applyBorder="1" applyAlignment="1" applyProtection="1">
      <alignment vertical="center" wrapText="1"/>
    </xf>
    <xf numFmtId="0" fontId="17" fillId="0" borderId="46" xfId="0" applyFont="1" applyBorder="1" applyAlignment="1">
      <alignment vertical="center" wrapText="1"/>
    </xf>
    <xf numFmtId="0" fontId="17" fillId="0" borderId="94" xfId="0" applyFont="1" applyBorder="1">
      <alignment vertical="center"/>
    </xf>
    <xf numFmtId="0" fontId="17" fillId="0" borderId="95" xfId="0" applyFont="1" applyBorder="1">
      <alignment vertical="center"/>
    </xf>
    <xf numFmtId="0" fontId="17" fillId="0" borderId="72" xfId="0" applyFont="1" applyBorder="1" applyAlignment="1">
      <alignment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48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46" fillId="0" borderId="62" xfId="0" applyFont="1" applyBorder="1">
      <alignment vertical="center"/>
    </xf>
    <xf numFmtId="0" fontId="46" fillId="0" borderId="63" xfId="0" applyFont="1" applyBorder="1">
      <alignment vertical="center"/>
    </xf>
    <xf numFmtId="0" fontId="46" fillId="0" borderId="60" xfId="0" applyFont="1" applyBorder="1" applyAlignment="1">
      <alignment vertical="center" wrapText="1"/>
    </xf>
    <xf numFmtId="0" fontId="46" fillId="0" borderId="64" xfId="0" applyFont="1" applyBorder="1" applyAlignment="1">
      <alignment vertical="center" wrapText="1"/>
    </xf>
    <xf numFmtId="0" fontId="16" fillId="0" borderId="76" xfId="0" applyFont="1" applyBorder="1">
      <alignment vertical="center"/>
    </xf>
    <xf numFmtId="0" fontId="17" fillId="0" borderId="91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0" borderId="60" xfId="0" applyFont="1" applyBorder="1">
      <alignment vertical="center"/>
    </xf>
    <xf numFmtId="0" fontId="17" fillId="0" borderId="104" xfId="0" applyFont="1" applyBorder="1" applyAlignment="1">
      <alignment horizontal="center" vertical="center"/>
    </xf>
    <xf numFmtId="0" fontId="17" fillId="0" borderId="94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0" borderId="23" xfId="0" applyFont="1" applyBorder="1" applyAlignment="1">
      <alignment vertical="center" wrapText="1"/>
    </xf>
    <xf numFmtId="0" fontId="17" fillId="0" borderId="104" xfId="0" applyFont="1" applyBorder="1" applyAlignment="1">
      <alignment vertical="center" wrapText="1"/>
    </xf>
    <xf numFmtId="0" fontId="17" fillId="0" borderId="94" xfId="0" applyFont="1" applyBorder="1" applyAlignment="1">
      <alignment vertical="center" wrapText="1"/>
    </xf>
    <xf numFmtId="0" fontId="17" fillId="0" borderId="97" xfId="0" applyFont="1" applyBorder="1" applyAlignment="1">
      <alignment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0" fontId="16" fillId="0" borderId="92" xfId="0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7" fillId="0" borderId="97" xfId="0" applyFont="1" applyBorder="1">
      <alignment vertical="center"/>
    </xf>
    <xf numFmtId="0" fontId="17" fillId="0" borderId="73" xfId="0" applyFont="1" applyBorder="1" applyAlignment="1">
      <alignment horizontal="center" vertical="center"/>
    </xf>
    <xf numFmtId="0" fontId="16" fillId="3" borderId="91" xfId="0" applyFont="1" applyFill="1" applyBorder="1" applyAlignment="1">
      <alignment horizontal="center" vertical="center"/>
    </xf>
    <xf numFmtId="0" fontId="16" fillId="3" borderId="92" xfId="0" applyFont="1" applyFill="1" applyBorder="1" applyAlignment="1">
      <alignment horizontal="center" vertical="center"/>
    </xf>
    <xf numFmtId="0" fontId="16" fillId="3" borderId="93" xfId="0" applyFont="1" applyFill="1" applyBorder="1" applyAlignment="1">
      <alignment horizontal="center" vertical="center"/>
    </xf>
    <xf numFmtId="0" fontId="16" fillId="0" borderId="42" xfId="0" applyFont="1" applyBorder="1" applyAlignment="1">
      <alignment vertical="center" wrapText="1"/>
    </xf>
    <xf numFmtId="0" fontId="16" fillId="0" borderId="46" xfId="0" applyFont="1" applyBorder="1" applyAlignment="1">
      <alignment vertical="center" wrapText="1"/>
    </xf>
    <xf numFmtId="0" fontId="16" fillId="0" borderId="50" xfId="0" applyFont="1" applyBorder="1" applyAlignment="1">
      <alignment vertical="center" wrapText="1"/>
    </xf>
    <xf numFmtId="0" fontId="17" fillId="0" borderId="65" xfId="0" applyFont="1" applyBorder="1">
      <alignment vertical="center"/>
    </xf>
    <xf numFmtId="0" fontId="17" fillId="0" borderId="66" xfId="0" applyFont="1" applyBorder="1">
      <alignment vertical="center"/>
    </xf>
    <xf numFmtId="0" fontId="17" fillId="0" borderId="22" xfId="0" applyFont="1" applyBorder="1">
      <alignment vertical="center"/>
    </xf>
    <xf numFmtId="0" fontId="17" fillId="0" borderId="21" xfId="0" applyFont="1" applyBorder="1" applyAlignment="1">
      <alignment vertical="center" wrapText="1"/>
    </xf>
    <xf numFmtId="0" fontId="17" fillId="0" borderId="100" xfId="0" applyFont="1" applyBorder="1">
      <alignment vertical="center"/>
    </xf>
    <xf numFmtId="0" fontId="17" fillId="0" borderId="72" xfId="0" applyFont="1" applyBorder="1">
      <alignment vertical="center"/>
    </xf>
    <xf numFmtId="165" fontId="17" fillId="3" borderId="101" xfId="1" applyNumberFormat="1" applyFont="1" applyFill="1" applyBorder="1" applyAlignment="1" applyProtection="1">
      <alignment vertical="center"/>
    </xf>
    <xf numFmtId="165" fontId="17" fillId="3" borderId="77" xfId="1" applyNumberFormat="1" applyFont="1" applyFill="1" applyBorder="1" applyAlignment="1" applyProtection="1">
      <alignment vertical="center"/>
    </xf>
    <xf numFmtId="165" fontId="17" fillId="0" borderId="101" xfId="1" applyNumberFormat="1" applyFont="1" applyBorder="1" applyAlignment="1" applyProtection="1">
      <alignment vertical="center"/>
    </xf>
    <xf numFmtId="165" fontId="17" fillId="0" borderId="77" xfId="1" applyNumberFormat="1" applyFont="1" applyBorder="1" applyAlignment="1" applyProtection="1">
      <alignment vertical="center"/>
    </xf>
    <xf numFmtId="165" fontId="17" fillId="0" borderId="102" xfId="1" applyNumberFormat="1" applyFont="1" applyBorder="1" applyAlignment="1" applyProtection="1">
      <alignment vertical="center"/>
    </xf>
    <xf numFmtId="165" fontId="17" fillId="0" borderId="103" xfId="1" applyNumberFormat="1" applyFont="1" applyBorder="1" applyAlignment="1" applyProtection="1">
      <alignment vertical="center"/>
    </xf>
    <xf numFmtId="0" fontId="17" fillId="0" borderId="60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17" fillId="0" borderId="38" xfId="0" applyFont="1" applyBorder="1" applyAlignment="1">
      <alignment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165" fontId="1" fillId="0" borderId="100" xfId="1" applyNumberFormat="1" applyBorder="1">
      <protection locked="0"/>
    </xf>
    <xf numFmtId="165" fontId="1" fillId="0" borderId="133" xfId="1" applyNumberFormat="1" applyBorder="1">
      <protection locked="0"/>
    </xf>
    <xf numFmtId="0" fontId="88" fillId="0" borderId="59" xfId="0" applyFont="1" applyBorder="1">
      <alignment vertical="center"/>
    </xf>
    <xf numFmtId="0" fontId="88" fillId="0" borderId="0" xfId="0" applyFont="1">
      <alignment vertical="center"/>
    </xf>
    <xf numFmtId="0" fontId="89" fillId="0" borderId="62" xfId="0" applyFont="1" applyBorder="1">
      <alignment vertical="center"/>
    </xf>
    <xf numFmtId="0" fontId="89" fillId="0" borderId="63" xfId="0" applyFont="1" applyBorder="1">
      <alignment vertical="center"/>
    </xf>
    <xf numFmtId="0" fontId="87" fillId="0" borderId="0" xfId="0" applyFont="1">
      <alignment vertical="center"/>
    </xf>
    <xf numFmtId="0" fontId="74" fillId="0" borderId="76" xfId="0" applyFont="1" applyBorder="1">
      <alignment vertical="center"/>
    </xf>
    <xf numFmtId="0" fontId="74" fillId="0" borderId="62" xfId="0" applyFont="1" applyBorder="1">
      <alignment vertical="center"/>
    </xf>
    <xf numFmtId="0" fontId="74" fillId="0" borderId="63" xfId="0" applyFont="1" applyBorder="1">
      <alignment vertical="center"/>
    </xf>
    <xf numFmtId="0" fontId="89" fillId="0" borderId="60" xfId="0" applyFont="1" applyBorder="1" applyAlignment="1">
      <alignment vertical="center" wrapText="1"/>
    </xf>
    <xf numFmtId="0" fontId="89" fillId="0" borderId="64" xfId="0" applyFont="1" applyBorder="1" applyAlignment="1">
      <alignment vertical="center" wrapText="1"/>
    </xf>
    <xf numFmtId="0" fontId="89" fillId="3" borderId="76" xfId="0" applyFont="1" applyFill="1" applyBorder="1" applyAlignment="1">
      <alignment vertical="center" wrapText="1"/>
    </xf>
    <xf numFmtId="0" fontId="89" fillId="3" borderId="62" xfId="0" applyFont="1" applyFill="1" applyBorder="1" applyAlignment="1">
      <alignment vertical="center" wrapText="1"/>
    </xf>
    <xf numFmtId="0" fontId="89" fillId="3" borderId="63" xfId="0" applyFont="1" applyFill="1" applyBorder="1" applyAlignment="1">
      <alignment vertical="center" wrapText="1"/>
    </xf>
    <xf numFmtId="0" fontId="89" fillId="0" borderId="76" xfId="0" applyFont="1" applyBorder="1" applyAlignment="1">
      <alignment horizontal="center" vertical="center" wrapText="1"/>
    </xf>
    <xf numFmtId="0" fontId="89" fillId="0" borderId="62" xfId="0" applyFont="1" applyBorder="1" applyAlignment="1">
      <alignment horizontal="center" vertical="center" wrapText="1"/>
    </xf>
    <xf numFmtId="0" fontId="89" fillId="0" borderId="63" xfId="0" applyFont="1" applyBorder="1" applyAlignment="1">
      <alignment horizontal="center" vertical="center" wrapText="1"/>
    </xf>
    <xf numFmtId="0" fontId="89" fillId="0" borderId="59" xfId="0" applyFont="1" applyBorder="1">
      <alignment vertical="center"/>
    </xf>
    <xf numFmtId="0" fontId="89" fillId="0" borderId="68" xfId="0" applyFont="1" applyBorder="1">
      <alignment vertical="center"/>
    </xf>
    <xf numFmtId="0" fontId="89" fillId="0" borderId="73" xfId="0" applyFont="1" applyBorder="1" applyAlignment="1">
      <alignment vertical="center" wrapText="1"/>
    </xf>
    <xf numFmtId="0" fontId="89" fillId="0" borderId="59" xfId="0" applyFont="1" applyBorder="1" applyAlignment="1">
      <alignment vertical="center" wrapText="1"/>
    </xf>
    <xf numFmtId="0" fontId="89" fillId="0" borderId="68" xfId="0" applyFont="1" applyBorder="1" applyAlignment="1">
      <alignment vertical="center" wrapText="1"/>
    </xf>
    <xf numFmtId="0" fontId="89" fillId="0" borderId="71" xfId="0" applyFont="1" applyBorder="1" applyAlignment="1">
      <alignment vertical="center" wrapText="1"/>
    </xf>
    <xf numFmtId="0" fontId="89" fillId="0" borderId="77" xfId="0" applyFont="1" applyBorder="1" applyAlignment="1">
      <alignment vertical="center" wrapText="1"/>
    </xf>
    <xf numFmtId="0" fontId="89" fillId="0" borderId="81" xfId="0" applyFont="1" applyBorder="1" applyAlignment="1">
      <alignment vertical="center" wrapText="1"/>
    </xf>
    <xf numFmtId="0" fontId="89" fillId="0" borderId="76" xfId="0" applyFont="1" applyBorder="1" applyAlignment="1">
      <alignment vertical="center" wrapText="1"/>
    </xf>
    <xf numFmtId="0" fontId="89" fillId="0" borderId="62" xfId="0" applyFont="1" applyBorder="1" applyAlignment="1">
      <alignment vertical="center" wrapText="1"/>
    </xf>
    <xf numFmtId="0" fontId="89" fillId="0" borderId="63" xfId="0" applyFont="1" applyBorder="1" applyAlignment="1">
      <alignment vertical="center" wrapText="1"/>
    </xf>
    <xf numFmtId="0" fontId="89" fillId="0" borderId="76" xfId="0" applyFont="1" applyBorder="1">
      <alignment vertical="center"/>
    </xf>
    <xf numFmtId="0" fontId="89" fillId="3" borderId="46" xfId="0" applyFont="1" applyFill="1" applyBorder="1" applyAlignment="1">
      <alignment vertical="center" wrapText="1"/>
    </xf>
    <xf numFmtId="0" fontId="74" fillId="0" borderId="60" xfId="0" applyFont="1" applyBorder="1">
      <alignment vertical="center"/>
    </xf>
    <xf numFmtId="0" fontId="74" fillId="0" borderId="65" xfId="0" applyFont="1" applyBorder="1">
      <alignment vertical="center"/>
    </xf>
    <xf numFmtId="0" fontId="74" fillId="0" borderId="66" xfId="0" applyFont="1" applyBorder="1">
      <alignment vertical="center"/>
    </xf>
    <xf numFmtId="0" fontId="74" fillId="0" borderId="73" xfId="0" applyFont="1" applyBorder="1" applyAlignment="1">
      <alignment horizontal="center" vertical="center"/>
    </xf>
    <xf numFmtId="0" fontId="74" fillId="0" borderId="59" xfId="0" applyFont="1" applyBorder="1" applyAlignment="1">
      <alignment horizontal="center" vertical="center"/>
    </xf>
    <xf numFmtId="0" fontId="74" fillId="0" borderId="68" xfId="0" applyFont="1" applyBorder="1" applyAlignment="1">
      <alignment horizontal="center" vertical="center"/>
    </xf>
    <xf numFmtId="0" fontId="89" fillId="0" borderId="60" xfId="0" applyFont="1" applyBorder="1">
      <alignment vertical="center"/>
    </xf>
    <xf numFmtId="0" fontId="89" fillId="0" borderId="65" xfId="0" applyFont="1" applyBorder="1">
      <alignment vertical="center"/>
    </xf>
    <xf numFmtId="0" fontId="89" fillId="0" borderId="66" xfId="0" applyFont="1" applyBorder="1">
      <alignment vertical="center"/>
    </xf>
    <xf numFmtId="0" fontId="89" fillId="0" borderId="73" xfId="0" applyFont="1" applyBorder="1" applyAlignment="1">
      <alignment horizontal="center" vertical="center"/>
    </xf>
    <xf numFmtId="0" fontId="89" fillId="0" borderId="59" xfId="0" applyFont="1" applyBorder="1" applyAlignment="1">
      <alignment horizontal="center" vertical="center"/>
    </xf>
    <xf numFmtId="0" fontId="89" fillId="0" borderId="68" xfId="0" applyFont="1" applyBorder="1" applyAlignment="1">
      <alignment horizontal="center" vertical="center"/>
    </xf>
    <xf numFmtId="0" fontId="89" fillId="0" borderId="76" xfId="0" applyFont="1" applyBorder="1" applyAlignment="1">
      <alignment horizontal="center" vertical="center"/>
    </xf>
    <xf numFmtId="0" fontId="89" fillId="0" borderId="62" xfId="0" applyFont="1" applyBorder="1" applyAlignment="1">
      <alignment horizontal="center" vertical="center"/>
    </xf>
    <xf numFmtId="0" fontId="89" fillId="0" borderId="63" xfId="0" applyFont="1" applyBorder="1" applyAlignment="1">
      <alignment horizontal="center" vertical="center"/>
    </xf>
    <xf numFmtId="0" fontId="74" fillId="0" borderId="91" xfId="0" applyFont="1" applyBorder="1">
      <alignment vertical="center"/>
    </xf>
    <xf numFmtId="0" fontId="74" fillId="0" borderId="92" xfId="0" applyFont="1" applyBorder="1">
      <alignment vertical="center"/>
    </xf>
    <xf numFmtId="0" fontId="74" fillId="0" borderId="93" xfId="0" applyFont="1" applyBorder="1">
      <alignment vertical="center"/>
    </xf>
    <xf numFmtId="0" fontId="74" fillId="0" borderId="76" xfId="0" applyFont="1" applyBorder="1" applyAlignment="1">
      <alignment horizontal="center" vertical="center"/>
    </xf>
    <xf numFmtId="0" fontId="74" fillId="0" borderId="62" xfId="0" applyFont="1" applyBorder="1" applyAlignment="1">
      <alignment horizontal="center" vertical="center"/>
    </xf>
    <xf numFmtId="0" fontId="74" fillId="0" borderId="63" xfId="0" applyFont="1" applyBorder="1" applyAlignment="1">
      <alignment horizontal="center" vertical="center"/>
    </xf>
    <xf numFmtId="0" fontId="89" fillId="0" borderId="104" xfId="0" applyFont="1" applyBorder="1" applyAlignment="1">
      <alignment horizontal="center" vertical="center"/>
    </xf>
    <xf numFmtId="0" fontId="89" fillId="0" borderId="94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1" fontId="36" fillId="2" borderId="55" xfId="1" applyNumberFormat="1" applyFont="1" applyFill="1" applyBorder="1" applyAlignment="1" applyProtection="1">
      <alignment horizontal="center"/>
    </xf>
    <xf numFmtId="0" fontId="16" fillId="0" borderId="0" xfId="0" applyFont="1">
      <alignment vertical="center"/>
    </xf>
    <xf numFmtId="0" fontId="16" fillId="0" borderId="59" xfId="0" applyFont="1" applyBorder="1">
      <alignment vertical="center"/>
    </xf>
    <xf numFmtId="0" fontId="16" fillId="0" borderId="91" xfId="0" applyFont="1" applyBorder="1">
      <alignment vertical="center"/>
    </xf>
    <xf numFmtId="0" fontId="16" fillId="0" borderId="92" xfId="0" applyFont="1" applyBorder="1">
      <alignment vertical="center"/>
    </xf>
    <xf numFmtId="0" fontId="16" fillId="0" borderId="93" xfId="0" applyFont="1" applyBorder="1">
      <alignment vertical="center"/>
    </xf>
    <xf numFmtId="0" fontId="17" fillId="0" borderId="73" xfId="0" applyFont="1" applyBorder="1">
      <alignment vertical="center"/>
    </xf>
    <xf numFmtId="0" fontId="17" fillId="0" borderId="0" xfId="0" applyFont="1">
      <alignment vertical="center"/>
    </xf>
    <xf numFmtId="0" fontId="17" fillId="0" borderId="91" xfId="0" applyFont="1" applyBorder="1" applyAlignment="1">
      <alignment vertical="center" wrapText="1"/>
    </xf>
    <xf numFmtId="0" fontId="17" fillId="0" borderId="92" xfId="0" applyFont="1" applyBorder="1" applyAlignment="1">
      <alignment vertical="center" wrapText="1"/>
    </xf>
    <xf numFmtId="0" fontId="17" fillId="0" borderId="93" xfId="0" applyFont="1" applyBorder="1" applyAlignment="1">
      <alignment vertical="center" wrapText="1"/>
    </xf>
    <xf numFmtId="0" fontId="49" fillId="0" borderId="22" xfId="0" applyFont="1" applyBorder="1" applyAlignment="1">
      <alignment horizontal="left" vertical="center" wrapText="1" indent="2"/>
    </xf>
    <xf numFmtId="0" fontId="17" fillId="3" borderId="76" xfId="0" applyFont="1" applyFill="1" applyBorder="1" applyAlignment="1">
      <alignment vertical="center" wrapText="1"/>
    </xf>
    <xf numFmtId="0" fontId="17" fillId="3" borderId="62" xfId="0" applyFont="1" applyFill="1" applyBorder="1" applyAlignment="1">
      <alignment vertical="center" wrapText="1"/>
    </xf>
    <xf numFmtId="0" fontId="17" fillId="3" borderId="63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left" vertical="top"/>
    </xf>
    <xf numFmtId="0" fontId="34" fillId="0" borderId="59" xfId="0" applyFont="1" applyBorder="1" applyAlignment="1"/>
    <xf numFmtId="0" fontId="17" fillId="0" borderId="65" xfId="0" applyFont="1" applyBorder="1" applyAlignment="1">
      <alignment vertical="center" wrapText="1"/>
    </xf>
    <xf numFmtId="0" fontId="20" fillId="0" borderId="0" xfId="0" applyFont="1">
      <alignment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93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7" fillId="0" borderId="81" xfId="0" applyFont="1" applyBorder="1" applyAlignment="1">
      <alignment vertical="center" wrapText="1"/>
    </xf>
    <xf numFmtId="0" fontId="17" fillId="0" borderId="67" xfId="0" applyFont="1" applyBorder="1" applyAlignment="1">
      <alignment vertical="center" wrapText="1"/>
    </xf>
    <xf numFmtId="0" fontId="17" fillId="0" borderId="74" xfId="0" applyFont="1" applyBorder="1">
      <alignment vertical="center"/>
    </xf>
    <xf numFmtId="0" fontId="17" fillId="0" borderId="83" xfId="0" applyFont="1" applyBorder="1">
      <alignment vertical="center"/>
    </xf>
    <xf numFmtId="165" fontId="1" fillId="0" borderId="74" xfId="1" applyNumberFormat="1" applyBorder="1">
      <protection locked="0"/>
    </xf>
    <xf numFmtId="165" fontId="1" fillId="0" borderId="84" xfId="1" applyNumberFormat="1" applyBorder="1">
      <protection locked="0"/>
    </xf>
    <xf numFmtId="165" fontId="1" fillId="0" borderId="83" xfId="1" applyNumberFormat="1" applyBorder="1">
      <protection locked="0"/>
    </xf>
    <xf numFmtId="0" fontId="16" fillId="0" borderId="104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97" xfId="0" applyFont="1" applyBorder="1" applyAlignment="1">
      <alignment horizontal="center" vertical="center"/>
    </xf>
    <xf numFmtId="0" fontId="17" fillId="0" borderId="149" xfId="0" applyFont="1" applyBorder="1" applyAlignment="1">
      <alignment vertical="center" wrapText="1"/>
    </xf>
    <xf numFmtId="0" fontId="17" fillId="0" borderId="150" xfId="0" applyFont="1" applyBorder="1" applyAlignment="1">
      <alignment vertical="center" wrapText="1"/>
    </xf>
    <xf numFmtId="0" fontId="17" fillId="0" borderId="120" xfId="0" applyFont="1" applyBorder="1" applyAlignment="1">
      <alignment vertical="center" wrapText="1"/>
    </xf>
    <xf numFmtId="0" fontId="17" fillId="0" borderId="122" xfId="0" applyFont="1" applyBorder="1" applyAlignment="1">
      <alignment vertical="center" wrapText="1"/>
    </xf>
    <xf numFmtId="0" fontId="16" fillId="0" borderId="68" xfId="0" applyFont="1" applyBorder="1" applyAlignment="1">
      <alignment horizontal="center" vertical="center"/>
    </xf>
    <xf numFmtId="0" fontId="17" fillId="0" borderId="42" xfId="0" applyFont="1" applyBorder="1">
      <alignment vertical="center"/>
    </xf>
    <xf numFmtId="0" fontId="17" fillId="0" borderId="46" xfId="0" applyFont="1" applyBorder="1">
      <alignment vertical="center"/>
    </xf>
    <xf numFmtId="0" fontId="17" fillId="0" borderId="50" xfId="0" applyFont="1" applyBorder="1">
      <alignment vertical="center"/>
    </xf>
    <xf numFmtId="49" fontId="43" fillId="0" borderId="55" xfId="1" applyNumberFormat="1" applyFont="1" applyBorder="1" applyAlignment="1" applyProtection="1">
      <alignment horizontal="center"/>
    </xf>
    <xf numFmtId="1" fontId="39" fillId="3" borderId="55" xfId="1" applyNumberFormat="1" applyFont="1" applyFill="1" applyBorder="1" applyAlignment="1" applyProtection="1">
      <alignment horizontal="center"/>
    </xf>
    <xf numFmtId="0" fontId="17" fillId="3" borderId="42" xfId="0" applyFont="1" applyFill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3" borderId="47" xfId="0" applyFont="1" applyFill="1" applyBorder="1" applyAlignment="1">
      <alignment vertical="center" wrapText="1"/>
    </xf>
    <xf numFmtId="0" fontId="17" fillId="3" borderId="56" xfId="0" applyFont="1" applyFill="1" applyBorder="1" applyAlignment="1">
      <alignment vertical="center" wrapText="1"/>
    </xf>
    <xf numFmtId="0" fontId="19" fillId="3" borderId="39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7" fillId="3" borderId="21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165" fontId="10" fillId="3" borderId="10" xfId="1" applyNumberFormat="1" applyFont="1" applyFill="1" applyBorder="1" applyAlignment="1" applyProtection="1">
      <alignment horizont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37" xfId="0" applyFont="1" applyBorder="1">
      <alignment vertical="center"/>
    </xf>
    <xf numFmtId="0" fontId="17" fillId="0" borderId="48" xfId="0" applyFont="1" applyBorder="1">
      <alignment vertical="center"/>
    </xf>
    <xf numFmtId="0" fontId="17" fillId="0" borderId="49" xfId="0" applyFont="1" applyBorder="1">
      <alignment vertical="center"/>
    </xf>
    <xf numFmtId="0" fontId="17" fillId="0" borderId="41" xfId="0" applyFont="1" applyBorder="1">
      <alignment vertical="center"/>
    </xf>
    <xf numFmtId="0" fontId="17" fillId="0" borderId="35" xfId="0" applyFont="1" applyBorder="1">
      <alignment vertical="center"/>
    </xf>
    <xf numFmtId="0" fontId="17" fillId="0" borderId="26" xfId="0" applyFont="1" applyBorder="1">
      <alignment vertical="center"/>
    </xf>
    <xf numFmtId="0" fontId="21" fillId="3" borderId="0" xfId="0" applyFont="1" applyFill="1" applyBorder="1" applyAlignment="1">
      <alignment horizontal="center"/>
    </xf>
    <xf numFmtId="0" fontId="2" fillId="0" borderId="1" xfId="0" applyFont="1" applyBorder="1" applyAlignment="1"/>
    <xf numFmtId="0" fontId="7" fillId="0" borderId="0" xfId="0" applyFont="1" applyAlignment="1">
      <alignment wrapText="1"/>
    </xf>
    <xf numFmtId="0" fontId="7" fillId="0" borderId="24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7" fillId="0" borderId="32" xfId="0" applyFont="1" applyBorder="1" applyAlignment="1">
      <alignment vertical="top" wrapText="1"/>
    </xf>
    <xf numFmtId="0" fontId="7" fillId="0" borderId="36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7" fillId="0" borderId="40" xfId="0" applyFont="1" applyBorder="1" applyAlignment="1">
      <alignment vertical="top" wrapText="1"/>
    </xf>
    <xf numFmtId="164" fontId="1" fillId="0" borderId="0" xfId="1">
      <protection locked="0"/>
    </xf>
    <xf numFmtId="0" fontId="7" fillId="0" borderId="24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8" fillId="0" borderId="1" xfId="0" applyFont="1" applyBorder="1" applyAlignment="1"/>
    <xf numFmtId="165" fontId="7" fillId="0" borderId="21" xfId="1" applyNumberFormat="1" applyFont="1" applyBorder="1" applyAlignment="1" applyProtection="1">
      <alignment vertical="top" wrapText="1"/>
    </xf>
    <xf numFmtId="165" fontId="7" fillId="0" borderId="38" xfId="1" applyNumberFormat="1" applyFont="1" applyBorder="1" applyAlignment="1" applyProtection="1">
      <alignment vertical="top" wrapText="1"/>
    </xf>
    <xf numFmtId="165" fontId="7" fillId="0" borderId="23" xfId="1" applyNumberFormat="1" applyFont="1" applyBorder="1" applyAlignment="1" applyProtection="1">
      <alignment vertical="top" wrapText="1"/>
    </xf>
    <xf numFmtId="165" fontId="6" fillId="0" borderId="37" xfId="1" applyNumberFormat="1" applyFont="1" applyBorder="1" applyAlignment="1" applyProtection="1">
      <alignment vertical="top" wrapText="1"/>
    </xf>
    <xf numFmtId="165" fontId="6" fillId="0" borderId="39" xfId="1" applyNumberFormat="1" applyFont="1" applyBorder="1" applyAlignment="1" applyProtection="1">
      <alignment vertical="top" wrapText="1"/>
    </xf>
    <xf numFmtId="165" fontId="6" fillId="0" borderId="41" xfId="1" applyNumberFormat="1" applyFont="1" applyBorder="1" applyAlignment="1" applyProtection="1">
      <alignment vertical="top" wrapText="1"/>
    </xf>
    <xf numFmtId="165" fontId="12" fillId="0" borderId="43" xfId="1" applyNumberFormat="1" applyFont="1" applyBorder="1" applyAlignment="1">
      <alignment horizontal="center" wrapText="1"/>
      <protection locked="0"/>
    </xf>
    <xf numFmtId="165" fontId="12" fillId="0" borderId="44" xfId="1" applyNumberFormat="1" applyFont="1" applyBorder="1" applyAlignment="1">
      <alignment horizontal="center" wrapText="1"/>
      <protection locked="0"/>
    </xf>
    <xf numFmtId="165" fontId="12" fillId="0" borderId="45" xfId="1" applyNumberFormat="1" applyFont="1" applyBorder="1" applyAlignment="1">
      <alignment horizontal="center" wrapText="1"/>
      <protection locked="0"/>
    </xf>
    <xf numFmtId="0" fontId="7" fillId="0" borderId="21" xfId="0" applyFont="1" applyBorder="1" applyAlignment="1">
      <alignment vertical="top" wrapText="1"/>
    </xf>
    <xf numFmtId="0" fontId="7" fillId="0" borderId="38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8" fillId="0" borderId="35" xfId="0" applyFont="1" applyBorder="1" applyAlignment="1">
      <alignment horizontal="center" wrapText="1"/>
    </xf>
    <xf numFmtId="165" fontId="7" fillId="0" borderId="24" xfId="1" applyNumberFormat="1" applyFont="1" applyBorder="1" applyAlignment="1" applyProtection="1">
      <alignment wrapText="1"/>
    </xf>
    <xf numFmtId="165" fontId="7" fillId="0" borderId="11" xfId="1" applyNumberFormat="1" applyFont="1" applyBorder="1" applyAlignment="1" applyProtection="1">
      <alignment wrapText="1"/>
    </xf>
    <xf numFmtId="165" fontId="7" fillId="0" borderId="5" xfId="1" applyNumberFormat="1" applyFont="1" applyBorder="1" applyAlignment="1" applyProtection="1">
      <alignment wrapText="1"/>
    </xf>
  </cellXfs>
  <cellStyles count="17">
    <cellStyle name="Bad" xfId="4" builtinId="27"/>
    <cellStyle name="Bad 2" xfId="14"/>
    <cellStyle name="Bad 3" xfId="9"/>
    <cellStyle name="Comma" xfId="1" builtinId="3"/>
    <cellStyle name="Comma 2" xfId="11"/>
    <cellStyle name="Comma 3" xfId="6"/>
    <cellStyle name="Good" xfId="3" builtinId="26"/>
    <cellStyle name="Good 2" xfId="13"/>
    <cellStyle name="Good 3" xfId="8"/>
    <cellStyle name="Hyperlink" xfId="2" builtinId="8"/>
    <cellStyle name="Hyperlink 2" xfId="12"/>
    <cellStyle name="Hyperlink 3" xfId="7"/>
    <cellStyle name="Neutral" xfId="5" builtinId="28"/>
    <cellStyle name="Neutral 2" xfId="15"/>
    <cellStyle name="Neutral 3" xfId="10"/>
    <cellStyle name="Normal" xfId="0" builtinId="0"/>
    <cellStyle name="Norm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GRICS%20APPPROVED%20BUDGET%202021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Budgets/Budget%202021-22/Approved%20Printable%20Budget%20Estimates%202021-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Budgets/Budget%202021-22/approved%20budget%202021%20send%20by%20dick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">
          <cell r="D18">
            <v>102266935.5</v>
          </cell>
        </row>
        <row r="132">
          <cell r="K132">
            <v>0</v>
          </cell>
          <cell r="L132">
            <v>0</v>
          </cell>
          <cell r="V132">
            <v>0</v>
          </cell>
          <cell r="AA1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 Envelop"/>
      <sheetName val="Executive"/>
      <sheetName val="Treasury"/>
      <sheetName val="Agriculture"/>
      <sheetName val="Health"/>
      <sheetName val="Education"/>
      <sheetName val="Gender"/>
      <sheetName val="Environment"/>
      <sheetName val="Trade"/>
      <sheetName val="PSB"/>
      <sheetName val="Transport"/>
      <sheetName val="Lands"/>
      <sheetName val="Assembly"/>
      <sheetName val="ACCA"/>
      <sheetName val="Summary"/>
    </sheetNames>
    <sheetDataSet>
      <sheetData sheetId="0"/>
      <sheetData sheetId="1"/>
      <sheetData sheetId="2">
        <row r="20">
          <cell r="D20">
            <v>95832624</v>
          </cell>
        </row>
      </sheetData>
      <sheetData sheetId="3"/>
      <sheetData sheetId="4">
        <row r="24">
          <cell r="E24">
            <v>956558672</v>
          </cell>
        </row>
        <row r="139">
          <cell r="E139">
            <v>0</v>
          </cell>
          <cell r="M139">
            <v>0</v>
          </cell>
          <cell r="Q139">
            <v>0</v>
          </cell>
          <cell r="W139">
            <v>0</v>
          </cell>
        </row>
        <row r="188">
          <cell r="M188">
            <v>0</v>
          </cell>
          <cell r="Q188">
            <v>0</v>
          </cell>
          <cell r="W188">
            <v>0</v>
          </cell>
        </row>
        <row r="189">
          <cell r="V189">
            <v>14000000</v>
          </cell>
        </row>
      </sheetData>
      <sheetData sheetId="5">
        <row r="17">
          <cell r="D17">
            <v>65758033</v>
          </cell>
        </row>
        <row r="131">
          <cell r="H131">
            <v>0</v>
          </cell>
        </row>
        <row r="142">
          <cell r="H142">
            <v>0</v>
          </cell>
          <cell r="AJ142">
            <v>194581022</v>
          </cell>
        </row>
      </sheetData>
      <sheetData sheetId="6">
        <row r="17">
          <cell r="D17">
            <v>33609092</v>
          </cell>
          <cell r="O17">
            <v>0</v>
          </cell>
        </row>
        <row r="131">
          <cell r="K131">
            <v>0</v>
          </cell>
          <cell r="L131">
            <v>0</v>
          </cell>
          <cell r="P131">
            <v>0</v>
          </cell>
          <cell r="Q131">
            <v>0</v>
          </cell>
          <cell r="U131">
            <v>0</v>
          </cell>
        </row>
      </sheetData>
      <sheetData sheetId="7"/>
      <sheetData sheetId="8"/>
      <sheetData sheetId="9"/>
      <sheetData sheetId="10"/>
      <sheetData sheetId="11"/>
      <sheetData sheetId="12">
        <row r="119">
          <cell r="E119">
            <v>357264943</v>
          </cell>
        </row>
      </sheetData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ILINGS"/>
      <sheetName val="ENVELOP"/>
      <sheetName val=" SUMMARY RESOURCE ENVELOPE"/>
      <sheetName val="EXECUTIVE"/>
      <sheetName val="PBB(Executive)"/>
      <sheetName val="TREASURY"/>
      <sheetName val="PBB(Treasury)"/>
      <sheetName val="AGRICULTURE"/>
      <sheetName val="PBB(Agriculture)"/>
      <sheetName val="HEALTH"/>
      <sheetName val="PBB(Health)"/>
      <sheetName val="PBB(Education)"/>
      <sheetName val="EDUCATION"/>
      <sheetName val="GENDER"/>
      <sheetName val="PBB(Gender)"/>
      <sheetName val="ENVIRONMENT"/>
      <sheetName val="Sheet2"/>
      <sheetName val="Sheet3"/>
      <sheetName val="Sheet4"/>
      <sheetName val="Sheet5"/>
      <sheetName val="Sheet6"/>
      <sheetName val="TRADE"/>
      <sheetName val="PBB(Trade)"/>
      <sheetName val="PBB(Psb)"/>
      <sheetName val="PSB"/>
      <sheetName val="PBB(Environment)"/>
      <sheetName val="TRANSPORT"/>
      <sheetName val="PBB(Transport)"/>
      <sheetName val="LANDS"/>
      <sheetName val="PBB(Lands)"/>
      <sheetName val="ASSEMBLY"/>
      <sheetName val="PBB(Assembly)"/>
      <sheetName val="PSA"/>
      <sheetName val="SUMMARY"/>
      <sheetName val="PBB(Psa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8">
          <cell r="D18">
            <v>34619410</v>
          </cell>
          <cell r="P18">
            <v>0</v>
          </cell>
        </row>
      </sheetData>
      <sheetData sheetId="29" refreshError="1"/>
      <sheetData sheetId="30" refreshError="1"/>
      <sheetData sheetId="31" refreshError="1"/>
      <sheetData sheetId="32" refreshError="1">
        <row r="17">
          <cell r="D17">
            <v>154771029</v>
          </cell>
        </row>
        <row r="137">
          <cell r="G137">
            <v>0</v>
          </cell>
        </row>
        <row r="144">
          <cell r="G144">
            <v>0</v>
          </cell>
        </row>
      </sheetData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file://\\storage\emulated\0\Android\data\cn.wps.moffice_eng\.Cloud\i18n\AppData\Local\AppData\Local\AppData\Local\AppData\Contacts\AppData\Roaming\Microsoft\Contacts\Downloads\Budgets\budget%202019-20\Supplementary%20%202019-20\AppData\Roaming\Microsoft\Excel\Budgets\budget%202019-20\AppData\Roaming\Microsoft\Excel\Budgets\budget%202019-20\Downloads\Budgets\budget%202019-20\budgets%202019-20%20send%20to%20assembly\Budgets\AppData\Local\Temp\Budgets\..:..:..:..:..:..:..:..:..:..:..:..:..:..:..:..:..:..:..:D\:desktop:COUNTY%20EXECUTIVE%20BUDGET%20%202016-17%201st%20supp%20corrected1.xls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file://\\storage\emulated\0\Android\data\cn.wps.moffice_eng\.Cloud\i18n\AppData\Local\AppData\Local\AppData\Local\AppData\Contacts\AppData\Roaming\Microsoft\Contacts\Downloads\Budgets\budget%202019-20\Supplementary%20%202019-20\AppData\Roaming\Microsoft\Excel\Budgets\budget%202019-20\AppData\Roaming\Microsoft\Excel\Budgets\budget%202019-20\Downloads\Budgets\budget%202019-20\budgets%202019-20%20send%20to%20assembly\Budgets\AppData\Local\Temp\Budgets\..:..:..:..:..:..:..:..:..:..:..:..:..:..:..:..:..:..:..:D\:desktop:COUNTY%20EXECUTIVE%20BUDGET%20%202016-17%201st%20supp%20corrected1.xls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file://\\storage\emulated\0\Android\data\cn.wps.moffice_eng\.Cloud\i18n\AppData\Local\AppData\Local\AppData\Local\AppData\Contacts\AppData\Roaming\Microsoft\Contacts\Downloads\Budgets\budget%202019-20\Supplementary%20%202019-20\AppData\Roaming\Microsoft\Excel\Budgets\budget%202019-20\AppData\Roaming\Microsoft\Excel\Budgets\budget%202019-20\Downloads\Budgets\budget%202019-20\budgets%202019-20%20send%20to%20assembly\Budgets\AppData\Local\Temp\Budgets\..:..:..:..:..:..:..:..:..:..:..:..:..:..:..:..:..:..:..:D\:desktop:COUNTY%20EXECUTIVE%20BUDGET%20%202016-17%201st%20supp%20corrected1.xls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file://\\storage\emulated\0\Android\data\cn.wps.moffice_eng\.Cloud\i18n\AppData\Local\AppData\Local\AppData\Local\AppData\Contacts\AppData\Roaming\Microsoft\Contacts\Downloads\Budgets\budget%202019-20\Supplementary%20%202019-20\AppData\Roaming\Microsoft\Excel\Budgets\budget%202019-20\AppData\Roaming\Microsoft\Excel\Budgets\budget%202019-20\Downloads\Budgets\budget%202019-20\budgets%202019-20%20send%20to%20assembly\Budgets\AppData\Local\Temp\Budgets\..:..:..:..:..:..:..:..:..:..:..:..:..:..:..:..:..:..:..:D\:desktop:COUNTY%20EXECUTIVE%20BUDGET%20%202016-17%201st%20supp%20corrected1.xls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file://\\storage\emulated\0\Android\data\cn.wps.moffice_eng\.Cloud\i18n\AppData\Local\AppData\Local\AppData\Local\AppData\Contacts\AppData\Roaming\Microsoft\Contacts\Downloads\Budgets\budget%202019-20\Supplementary%20%202019-20\AppData\Roaming\Microsoft\Excel\Budgets\budget%202019-20\AppData\Roaming\Microsoft\Excel\Budgets\budget%202019-20\Downloads\Budgets\budget%202019-20\budgets%202019-20%20send%20to%20assembly\Budgets\AppData\Local\Temp\Budgets\..:..:..:..:..:..:..:..:..:..:..:..:..:..:..:..:..:..:..:D\:desktop:COUNTY%20EXECUTIVE%20BUDGET%20%202016-17%201st%20supp%20corrected1.xls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file://\\storage\emulated\0\Android\data\cn.wps.moffice_eng\.Cloud\i18n\AppData\Local\AppData\Local\AppData\Local\AppData\Contacts\AppData\Roaming\Microsoft\Contacts\Downloads\Budgets\budget%202019-20\Supplementary%20%202019-20\AppData\Roaming\Microsoft\Excel\Budgets\budget%202019-20\AppData\Roaming\Microsoft\Excel\Budgets\budget%202019-20\Downloads\Budgets\budget%202019-20\budgets%202019-20%20send%20to%20assembly\Budgets\AppData\Local\Temp\Budgets\..:..:..:..:..:..:..:..:..:..:..:..:..:..:..:..:..:..:..:D\:desktop:COUNTY%20EXECUTIVE%20BUDGET%20%202016-17%201st%20supp%20corrected1.xls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1" zoomScale="120" zoomScaleNormal="120" workbookViewId="0">
      <pane xSplit="1" topLeftCell="B1" activePane="topRight" state="frozen"/>
      <selection pane="topRight" activeCell="A16" sqref="A16"/>
    </sheetView>
  </sheetViews>
  <sheetFormatPr defaultColWidth="9.1796875" defaultRowHeight="14.5"/>
  <cols>
    <col min="1" max="1" width="71.54296875" style="1" customWidth="1"/>
    <col min="2" max="2" width="26.1796875" style="1" customWidth="1"/>
    <col min="3" max="3" width="19.26953125" style="1618" customWidth="1"/>
    <col min="4" max="4" width="21.81640625" style="1618" customWidth="1"/>
    <col min="5" max="5" width="18.453125" style="1624" customWidth="1"/>
    <col min="6" max="6" width="20.26953125" style="1" customWidth="1"/>
    <col min="7" max="16384" width="9.1796875" style="1"/>
  </cols>
  <sheetData>
    <row r="1" spans="1:6" ht="22.5" customHeight="1"/>
    <row r="2" spans="1:6" ht="30" customHeight="1">
      <c r="A2" s="1782" t="s">
        <v>867</v>
      </c>
      <c r="B2" s="1782"/>
    </row>
    <row r="3" spans="1:6" ht="22.5" customHeight="1" thickBot="1">
      <c r="A3" s="1589" t="s">
        <v>0</v>
      </c>
      <c r="B3" s="1589"/>
    </row>
    <row r="4" spans="1:6" ht="36.5" thickBot="1">
      <c r="A4" s="1641" t="s">
        <v>1</v>
      </c>
      <c r="B4" s="1640" t="s">
        <v>868</v>
      </c>
      <c r="C4" s="1783" t="s">
        <v>870</v>
      </c>
      <c r="D4" s="1784"/>
      <c r="E4" s="1633"/>
    </row>
    <row r="5" spans="1:6" ht="19" thickBot="1">
      <c r="A5" s="1641"/>
      <c r="B5" s="1628"/>
      <c r="C5" s="1629" t="s">
        <v>871</v>
      </c>
      <c r="D5" s="1631" t="s">
        <v>872</v>
      </c>
      <c r="E5" s="1633"/>
    </row>
    <row r="6" spans="1:6" ht="19" thickBot="1">
      <c r="A6" s="1642" t="s">
        <v>2</v>
      </c>
      <c r="B6" s="1628">
        <v>5423932256</v>
      </c>
      <c r="C6" s="1631">
        <v>5695128869</v>
      </c>
      <c r="D6" s="1632">
        <v>5979885312</v>
      </c>
      <c r="E6" s="1634"/>
    </row>
    <row r="7" spans="1:6" ht="19" thickBot="1">
      <c r="A7" s="1643" t="s">
        <v>4</v>
      </c>
      <c r="B7" s="1628">
        <v>378278488</v>
      </c>
      <c r="C7" s="1632">
        <v>397192412</v>
      </c>
      <c r="D7" s="1632">
        <v>417052033</v>
      </c>
      <c r="E7" s="1633"/>
    </row>
    <row r="8" spans="1:6" ht="19" thickBot="1">
      <c r="A8" s="1641" t="s">
        <v>873</v>
      </c>
      <c r="B8" s="1629"/>
      <c r="C8" s="1630"/>
      <c r="D8" s="1632"/>
      <c r="E8" s="1633"/>
    </row>
    <row r="9" spans="1:6" ht="19" thickBot="1">
      <c r="A9" s="1644" t="s">
        <v>5</v>
      </c>
      <c r="B9" s="1628">
        <v>250000000</v>
      </c>
      <c r="C9" s="1628"/>
      <c r="D9" s="1632"/>
      <c r="E9" s="1633"/>
    </row>
    <row r="10" spans="1:6" ht="19" thickBot="1">
      <c r="A10" s="1641" t="s">
        <v>3</v>
      </c>
      <c r="B10" s="1628">
        <v>33984188</v>
      </c>
      <c r="C10" s="1637"/>
      <c r="D10" s="1632"/>
      <c r="E10" s="1635"/>
      <c r="F10" s="96"/>
    </row>
    <row r="11" spans="1:6" ht="36.5" thickBot="1">
      <c r="A11" s="1643" t="s">
        <v>774</v>
      </c>
      <c r="B11" s="1630"/>
      <c r="C11" s="1630"/>
      <c r="D11" s="1632"/>
      <c r="E11" s="1633"/>
      <c r="F11" s="1034"/>
    </row>
    <row r="12" spans="1:6" s="1033" customFormat="1" ht="19" thickBot="1">
      <c r="A12" s="1645" t="s">
        <v>874</v>
      </c>
      <c r="B12" s="1628">
        <v>162765059</v>
      </c>
      <c r="C12" s="1628"/>
      <c r="D12" s="1632"/>
      <c r="E12" s="1636"/>
      <c r="F12" s="1034"/>
    </row>
    <row r="13" spans="1:6" s="1033" customFormat="1" ht="19" thickBot="1">
      <c r="A13" s="1646" t="s">
        <v>875</v>
      </c>
      <c r="B13" s="1628">
        <v>37500000</v>
      </c>
      <c r="C13" s="1632"/>
      <c r="D13" s="1632"/>
      <c r="E13" s="1636"/>
      <c r="F13" s="1034"/>
    </row>
    <row r="14" spans="1:6" s="1033" customFormat="1" ht="19" thickBot="1">
      <c r="A14" s="1641" t="s">
        <v>773</v>
      </c>
      <c r="B14" s="1637">
        <v>352500000</v>
      </c>
      <c r="C14" s="1632"/>
      <c r="D14" s="1632"/>
      <c r="E14" s="1626"/>
      <c r="F14" s="1034"/>
    </row>
    <row r="15" spans="1:6" s="1033" customFormat="1" ht="19" thickBot="1">
      <c r="A15" s="1643" t="s">
        <v>7</v>
      </c>
      <c r="B15" s="1637">
        <v>35000000</v>
      </c>
      <c r="C15" s="1632"/>
      <c r="D15" s="1632"/>
      <c r="E15" s="1636"/>
      <c r="F15" s="1034"/>
    </row>
    <row r="16" spans="1:6" ht="36.5" thickBot="1">
      <c r="A16" s="1646" t="s">
        <v>6</v>
      </c>
      <c r="B16" s="1632">
        <v>231500000</v>
      </c>
      <c r="C16" s="1639"/>
      <c r="D16" s="1632"/>
      <c r="E16" s="1633"/>
      <c r="F16" s="1035"/>
    </row>
    <row r="17" spans="1:5" ht="19" thickBot="1">
      <c r="A17" s="1647" t="s">
        <v>876</v>
      </c>
      <c r="B17" s="1629">
        <v>7166250</v>
      </c>
      <c r="C17" s="1632"/>
      <c r="D17" s="1638"/>
      <c r="E17" s="1633"/>
    </row>
    <row r="18" spans="1:5" ht="19" thickBot="1">
      <c r="A18" s="1642" t="s">
        <v>8</v>
      </c>
      <c r="B18" s="1632">
        <f>SUM(B6:B17)</f>
        <v>6912626241</v>
      </c>
      <c r="C18" s="1639">
        <f t="shared" ref="C18:E18" si="0">SUM(C6:C17)</f>
        <v>6092321281</v>
      </c>
      <c r="D18" s="1632">
        <f t="shared" si="0"/>
        <v>6396937345</v>
      </c>
      <c r="E18" s="1635">
        <f t="shared" si="0"/>
        <v>0</v>
      </c>
    </row>
    <row r="19" spans="1:5" ht="30" customHeight="1">
      <c r="A19" s="1627"/>
      <c r="B19" s="1588"/>
      <c r="C19" s="93"/>
      <c r="D19" s="93"/>
    </row>
    <row r="20" spans="1:5">
      <c r="B20" s="1648"/>
      <c r="C20" s="1625"/>
      <c r="D20" s="1625"/>
    </row>
    <row r="21" spans="1:5">
      <c r="B21" s="1624"/>
      <c r="C21" s="1625"/>
      <c r="D21" s="1625"/>
    </row>
    <row r="22" spans="1:5">
      <c r="B22" s="1624"/>
      <c r="C22" s="1625"/>
      <c r="D22" s="1625"/>
    </row>
    <row r="23" spans="1:5">
      <c r="B23" s="1648"/>
      <c r="C23" s="1625"/>
      <c r="D23" s="1625"/>
    </row>
    <row r="24" spans="1:5">
      <c r="B24" s="1624"/>
      <c r="C24" s="1625"/>
      <c r="D24" s="1625"/>
    </row>
    <row r="25" spans="1:5">
      <c r="B25" s="1624"/>
      <c r="C25" s="1625"/>
      <c r="D25" s="1625"/>
    </row>
    <row r="26" spans="1:5">
      <c r="B26" s="1624"/>
      <c r="C26" s="1625"/>
      <c r="D26" s="1625"/>
    </row>
    <row r="27" spans="1:5">
      <c r="B27" s="1624"/>
      <c r="C27" s="1625"/>
      <c r="D27" s="1625"/>
    </row>
    <row r="28" spans="1:5">
      <c r="B28" s="1624"/>
      <c r="C28" s="1625"/>
      <c r="D28" s="1625"/>
    </row>
  </sheetData>
  <mergeCells count="2">
    <mergeCell ref="A2:B2"/>
    <mergeCell ref="C4:D4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60"/>
  <sheetViews>
    <sheetView topLeftCell="A125" zoomScaleNormal="100" workbookViewId="0">
      <pane xSplit="3" topLeftCell="E1" activePane="topRight" state="frozen"/>
      <selection activeCell="B3" sqref="B3"/>
      <selection pane="topRight" activeCell="E76" sqref="E76"/>
    </sheetView>
  </sheetViews>
  <sheetFormatPr defaultColWidth="9.81640625" defaultRowHeight="15.5"/>
  <cols>
    <col min="1" max="1" width="11.54296875" style="1006" customWidth="1"/>
    <col min="2" max="2" width="44.26953125" style="311" customWidth="1"/>
    <col min="3" max="3" width="19.453125" style="311" hidden="1" customWidth="1"/>
    <col min="4" max="4" width="20.26953125" style="311" hidden="1" customWidth="1"/>
    <col min="5" max="5" width="17.1796875" style="1007" customWidth="1"/>
    <col min="6" max="6" width="16.1796875" style="311" hidden="1" customWidth="1"/>
    <col min="7" max="7" width="16.7265625" style="311" hidden="1" customWidth="1"/>
    <col min="8" max="8" width="16.453125" style="311" hidden="1" customWidth="1"/>
    <col min="9" max="9" width="17.453125" style="1007" customWidth="1"/>
    <col min="10" max="10" width="17" style="311" hidden="1" customWidth="1"/>
    <col min="11" max="11" width="17.54296875" style="311" hidden="1" customWidth="1"/>
    <col min="12" max="12" width="18.26953125" style="311" hidden="1" customWidth="1"/>
    <col min="13" max="13" width="17.26953125" style="311" hidden="1" customWidth="1"/>
    <col min="14" max="14" width="17.26953125" style="1003" hidden="1" customWidth="1"/>
    <col min="15" max="15" width="21.26953125" style="311" hidden="1" customWidth="1"/>
    <col min="16" max="16" width="22.453125" style="1007" customWidth="1"/>
    <col min="17" max="17" width="22.81640625" style="1008" customWidth="1"/>
    <col min="18" max="18" width="16.7265625" style="1002" customWidth="1"/>
    <col min="19" max="19" width="15.26953125" style="1002" customWidth="1"/>
    <col min="20" max="20" width="12.453125" style="1002" customWidth="1"/>
    <col min="21" max="21" width="9.81640625" style="1002"/>
    <col min="22" max="16384" width="9.81640625" style="311"/>
  </cols>
  <sheetData>
    <row r="1" spans="1:17" ht="33" customHeight="1">
      <c r="A1" s="1785" t="s">
        <v>9</v>
      </c>
      <c r="B1" s="1785"/>
      <c r="C1" s="1785"/>
      <c r="D1" s="1785"/>
      <c r="E1" s="1785"/>
      <c r="F1" s="1785"/>
      <c r="G1" s="1785"/>
      <c r="H1" s="1785"/>
      <c r="I1" s="1785"/>
      <c r="J1" s="1785"/>
      <c r="K1" s="1785"/>
      <c r="L1" s="1785"/>
      <c r="M1" s="1785"/>
      <c r="N1" s="1785"/>
      <c r="O1" s="1785"/>
      <c r="P1" s="1785"/>
      <c r="Q1" s="1785"/>
    </row>
    <row r="2" spans="1:17" ht="45.75" customHeight="1">
      <c r="A2" s="1009" t="s">
        <v>14</v>
      </c>
      <c r="B2" s="300" t="s">
        <v>15</v>
      </c>
      <c r="C2" s="300" t="s">
        <v>16</v>
      </c>
      <c r="D2" s="1010" t="s">
        <v>17</v>
      </c>
      <c r="E2" s="1010" t="s">
        <v>18</v>
      </c>
      <c r="F2" s="1695" t="s">
        <v>19</v>
      </c>
      <c r="G2" s="1695" t="s">
        <v>20</v>
      </c>
      <c r="H2" s="1010" t="s">
        <v>21</v>
      </c>
      <c r="I2" s="1010" t="s">
        <v>11</v>
      </c>
      <c r="J2" s="1695" t="s">
        <v>22</v>
      </c>
      <c r="K2" s="1695" t="s">
        <v>23</v>
      </c>
      <c r="L2" s="1695" t="s">
        <v>24</v>
      </c>
      <c r="M2" s="1695" t="s">
        <v>25</v>
      </c>
      <c r="N2" s="868" t="s">
        <v>26</v>
      </c>
      <c r="O2" s="1696" t="s">
        <v>27</v>
      </c>
      <c r="P2" s="1010" t="s">
        <v>12</v>
      </c>
      <c r="Q2" s="1020" t="s">
        <v>253</v>
      </c>
    </row>
    <row r="3" spans="1:17">
      <c r="A3" s="1009"/>
      <c r="B3" s="300" t="s">
        <v>29</v>
      </c>
      <c r="C3" s="1011"/>
      <c r="D3" s="706"/>
      <c r="E3" s="1697"/>
      <c r="F3" s="706"/>
      <c r="G3" s="1697"/>
      <c r="H3" s="1697"/>
      <c r="I3" s="1697"/>
      <c r="J3" s="706"/>
      <c r="K3" s="706"/>
      <c r="L3" s="706"/>
      <c r="M3" s="706"/>
      <c r="N3" s="1024"/>
      <c r="O3" s="1697"/>
      <c r="P3" s="1697"/>
      <c r="Q3" s="647"/>
    </row>
    <row r="4" spans="1:17">
      <c r="A4" s="961">
        <v>2110101</v>
      </c>
      <c r="B4" s="962" t="s">
        <v>30</v>
      </c>
      <c r="C4" s="1012">
        <v>102176878</v>
      </c>
      <c r="D4" s="706">
        <v>61753293</v>
      </c>
      <c r="E4" s="1010">
        <f>SUM(D4)</f>
        <v>61753293</v>
      </c>
      <c r="F4" s="706"/>
      <c r="G4" s="1010"/>
      <c r="H4" s="1010"/>
      <c r="I4" s="1010">
        <f>SUM(H4)</f>
        <v>0</v>
      </c>
      <c r="J4" s="706"/>
      <c r="K4" s="706"/>
      <c r="L4" s="706"/>
      <c r="M4" s="706"/>
      <c r="N4" s="1024"/>
      <c r="O4" s="1010"/>
      <c r="P4" s="1010">
        <f>SUM(J4:O4)</f>
        <v>0</v>
      </c>
      <c r="Q4" s="647">
        <f>SUM(P4+I4+E4)</f>
        <v>61753293</v>
      </c>
    </row>
    <row r="5" spans="1:17" hidden="1">
      <c r="A5" s="1013">
        <v>2110310</v>
      </c>
      <c r="B5" s="962" t="s">
        <v>208</v>
      </c>
      <c r="C5" s="1012">
        <v>0</v>
      </c>
      <c r="D5" s="706"/>
      <c r="E5" s="1010">
        <f t="shared" ref="E5:E15" si="0">SUM(D5)</f>
        <v>0</v>
      </c>
      <c r="F5" s="706"/>
      <c r="G5" s="1010"/>
      <c r="H5" s="1010"/>
      <c r="I5" s="1010">
        <f t="shared" ref="I5:I15" si="1">SUM(H5)</f>
        <v>0</v>
      </c>
      <c r="J5" s="706"/>
      <c r="K5" s="706"/>
      <c r="L5" s="706"/>
      <c r="M5" s="706"/>
      <c r="N5" s="1024"/>
      <c r="O5" s="1010"/>
      <c r="P5" s="1010">
        <f t="shared" ref="P5:P15" si="2">SUM(J5:O5)</f>
        <v>0</v>
      </c>
      <c r="Q5" s="647">
        <f t="shared" ref="Q5:Q61" si="3">SUM(P5+I5+E5)</f>
        <v>0</v>
      </c>
    </row>
    <row r="6" spans="1:17" ht="18.75" hidden="1" customHeight="1">
      <c r="A6" s="1013">
        <v>2110312</v>
      </c>
      <c r="B6" s="962" t="s">
        <v>42</v>
      </c>
      <c r="C6" s="1012">
        <v>0</v>
      </c>
      <c r="D6" s="706">
        <v>0</v>
      </c>
      <c r="E6" s="1010">
        <f t="shared" si="0"/>
        <v>0</v>
      </c>
      <c r="F6" s="706"/>
      <c r="G6" s="1010"/>
      <c r="H6" s="1010"/>
      <c r="I6" s="1010">
        <f t="shared" si="1"/>
        <v>0</v>
      </c>
      <c r="J6" s="706"/>
      <c r="K6" s="706"/>
      <c r="L6" s="706"/>
      <c r="M6" s="706"/>
      <c r="N6" s="1024"/>
      <c r="O6" s="1010"/>
      <c r="P6" s="1010">
        <f t="shared" si="2"/>
        <v>0</v>
      </c>
      <c r="Q6" s="647">
        <f t="shared" si="3"/>
        <v>0</v>
      </c>
    </row>
    <row r="7" spans="1:17">
      <c r="A7" s="961">
        <v>2710102</v>
      </c>
      <c r="B7" s="962" t="s">
        <v>31</v>
      </c>
      <c r="C7" s="1012">
        <v>1000000</v>
      </c>
      <c r="D7" s="1002">
        <v>11023308</v>
      </c>
      <c r="E7" s="1010">
        <f t="shared" si="0"/>
        <v>11023308</v>
      </c>
      <c r="F7" s="706"/>
      <c r="G7" s="1010"/>
      <c r="H7" s="1010"/>
      <c r="I7" s="1010">
        <f t="shared" si="1"/>
        <v>0</v>
      </c>
      <c r="J7" s="706"/>
      <c r="K7" s="706"/>
      <c r="L7" s="706"/>
      <c r="M7" s="706"/>
      <c r="N7" s="1024"/>
      <c r="O7" s="1010"/>
      <c r="P7" s="1010">
        <f t="shared" si="2"/>
        <v>0</v>
      </c>
      <c r="Q7" s="647">
        <f t="shared" si="3"/>
        <v>11023308</v>
      </c>
    </row>
    <row r="8" spans="1:17" hidden="1">
      <c r="A8" s="961">
        <v>2110202</v>
      </c>
      <c r="B8" s="962" t="s">
        <v>41</v>
      </c>
      <c r="C8" s="1012">
        <v>18000000</v>
      </c>
      <c r="D8" s="706">
        <v>0</v>
      </c>
      <c r="E8" s="1010">
        <f t="shared" si="0"/>
        <v>0</v>
      </c>
      <c r="F8" s="706"/>
      <c r="G8" s="1010"/>
      <c r="H8" s="1010"/>
      <c r="I8" s="1010">
        <f t="shared" si="1"/>
        <v>0</v>
      </c>
      <c r="J8" s="706"/>
      <c r="K8" s="706"/>
      <c r="L8" s="706"/>
      <c r="M8" s="706"/>
      <c r="N8" s="1024"/>
      <c r="O8" s="1010"/>
      <c r="P8" s="1010">
        <f t="shared" si="2"/>
        <v>0</v>
      </c>
      <c r="Q8" s="647">
        <f t="shared" si="3"/>
        <v>0</v>
      </c>
    </row>
    <row r="9" spans="1:17" ht="31">
      <c r="A9" s="961">
        <v>2120101</v>
      </c>
      <c r="B9" s="962" t="s">
        <v>209</v>
      </c>
      <c r="C9" s="1012">
        <v>1000000</v>
      </c>
      <c r="D9" s="706">
        <v>500000</v>
      </c>
      <c r="E9" s="1010">
        <f t="shared" si="0"/>
        <v>500000</v>
      </c>
      <c r="F9" s="706"/>
      <c r="G9" s="1010"/>
      <c r="H9" s="1010"/>
      <c r="I9" s="1010">
        <f t="shared" si="1"/>
        <v>0</v>
      </c>
      <c r="J9" s="706"/>
      <c r="K9" s="706"/>
      <c r="L9" s="706"/>
      <c r="M9" s="706"/>
      <c r="N9" s="1024"/>
      <c r="O9" s="1010"/>
      <c r="P9" s="1010">
        <f t="shared" si="2"/>
        <v>0</v>
      </c>
      <c r="Q9" s="647">
        <f t="shared" si="3"/>
        <v>500000</v>
      </c>
    </row>
    <row r="10" spans="1:17">
      <c r="A10" s="961" t="s">
        <v>597</v>
      </c>
      <c r="B10" s="962" t="s">
        <v>275</v>
      </c>
      <c r="C10" s="1012">
        <v>1960000</v>
      </c>
      <c r="D10" s="706">
        <v>1000000</v>
      </c>
      <c r="E10" s="1010">
        <f t="shared" si="0"/>
        <v>1000000</v>
      </c>
      <c r="F10" s="706"/>
      <c r="G10" s="1010"/>
      <c r="H10" s="1010"/>
      <c r="I10" s="1010">
        <f t="shared" si="1"/>
        <v>0</v>
      </c>
      <c r="J10" s="706"/>
      <c r="K10" s="706"/>
      <c r="L10" s="706"/>
      <c r="M10" s="706"/>
      <c r="N10" s="1024"/>
      <c r="O10" s="1010"/>
      <c r="P10" s="1010">
        <f t="shared" si="2"/>
        <v>0</v>
      </c>
      <c r="Q10" s="647">
        <f t="shared" si="3"/>
        <v>1000000</v>
      </c>
    </row>
    <row r="11" spans="1:17">
      <c r="A11" s="961">
        <v>2110301</v>
      </c>
      <c r="B11" s="962" t="s">
        <v>34</v>
      </c>
      <c r="C11" s="1012">
        <v>500000</v>
      </c>
      <c r="D11" s="706">
        <v>3500000</v>
      </c>
      <c r="E11" s="1010">
        <f t="shared" si="0"/>
        <v>3500000</v>
      </c>
      <c r="F11" s="706"/>
      <c r="G11" s="1010"/>
      <c r="H11" s="1010"/>
      <c r="I11" s="1010">
        <f t="shared" si="1"/>
        <v>0</v>
      </c>
      <c r="J11" s="706"/>
      <c r="K11" s="706"/>
      <c r="L11" s="706"/>
      <c r="M11" s="706"/>
      <c r="N11" s="1024"/>
      <c r="O11" s="1010"/>
      <c r="P11" s="1010">
        <f t="shared" si="2"/>
        <v>0</v>
      </c>
      <c r="Q11" s="647">
        <f t="shared" si="3"/>
        <v>3500000</v>
      </c>
    </row>
    <row r="12" spans="1:17">
      <c r="A12" s="1013">
        <v>2110320</v>
      </c>
      <c r="B12" s="962" t="s">
        <v>35</v>
      </c>
      <c r="C12" s="1012">
        <v>0</v>
      </c>
      <c r="D12" s="706">
        <v>600000</v>
      </c>
      <c r="E12" s="1010">
        <f t="shared" si="0"/>
        <v>600000</v>
      </c>
      <c r="F12" s="706"/>
      <c r="G12" s="1010"/>
      <c r="H12" s="1010"/>
      <c r="I12" s="1010">
        <f t="shared" si="1"/>
        <v>0</v>
      </c>
      <c r="J12" s="706"/>
      <c r="K12" s="706"/>
      <c r="L12" s="706"/>
      <c r="M12" s="706"/>
      <c r="N12" s="1024"/>
      <c r="O12" s="1010"/>
      <c r="P12" s="1010">
        <f t="shared" si="2"/>
        <v>0</v>
      </c>
      <c r="Q12" s="647">
        <f t="shared" si="3"/>
        <v>600000</v>
      </c>
    </row>
    <row r="13" spans="1:17">
      <c r="A13" s="1014">
        <v>2110314</v>
      </c>
      <c r="B13" s="1010" t="s">
        <v>210</v>
      </c>
      <c r="C13" s="1012">
        <v>500000</v>
      </c>
      <c r="D13" s="706">
        <v>2000000</v>
      </c>
      <c r="E13" s="1010">
        <f t="shared" si="0"/>
        <v>2000000</v>
      </c>
      <c r="F13" s="706"/>
      <c r="G13" s="1010"/>
      <c r="H13" s="1010"/>
      <c r="I13" s="1010">
        <f t="shared" si="1"/>
        <v>0</v>
      </c>
      <c r="J13" s="706"/>
      <c r="K13" s="706"/>
      <c r="L13" s="706"/>
      <c r="M13" s="706"/>
      <c r="N13" s="1024"/>
      <c r="O13" s="1010"/>
      <c r="P13" s="1010">
        <f t="shared" si="2"/>
        <v>0</v>
      </c>
      <c r="Q13" s="647">
        <f t="shared" si="3"/>
        <v>2000000</v>
      </c>
    </row>
    <row r="14" spans="1:17">
      <c r="A14" s="961"/>
      <c r="B14" s="962" t="s">
        <v>775</v>
      </c>
      <c r="C14" s="1012">
        <v>0</v>
      </c>
      <c r="D14" s="706">
        <v>910000</v>
      </c>
      <c r="E14" s="1010">
        <f t="shared" si="0"/>
        <v>910000</v>
      </c>
      <c r="F14" s="706"/>
      <c r="G14" s="1010"/>
      <c r="H14" s="1010"/>
      <c r="I14" s="1010">
        <f t="shared" si="1"/>
        <v>0</v>
      </c>
      <c r="J14" s="706"/>
      <c r="K14" s="706"/>
      <c r="L14" s="706"/>
      <c r="M14" s="706"/>
      <c r="N14" s="1024"/>
      <c r="O14" s="1010"/>
      <c r="P14" s="1010">
        <f t="shared" si="2"/>
        <v>0</v>
      </c>
      <c r="Q14" s="647">
        <f t="shared" si="3"/>
        <v>910000</v>
      </c>
    </row>
    <row r="15" spans="1:17" hidden="1">
      <c r="A15" s="961">
        <v>2110302</v>
      </c>
      <c r="B15" s="962" t="s">
        <v>38</v>
      </c>
      <c r="C15" s="1012"/>
      <c r="D15" s="706">
        <v>0</v>
      </c>
      <c r="E15" s="1010">
        <f t="shared" si="0"/>
        <v>0</v>
      </c>
      <c r="F15" s="706"/>
      <c r="G15" s="1010"/>
      <c r="H15" s="1010"/>
      <c r="I15" s="1010">
        <f t="shared" si="1"/>
        <v>0</v>
      </c>
      <c r="J15" s="706"/>
      <c r="K15" s="706"/>
      <c r="L15" s="706"/>
      <c r="M15" s="706"/>
      <c r="N15" s="1024"/>
      <c r="O15" s="1010"/>
      <c r="P15" s="1010">
        <f t="shared" si="2"/>
        <v>0</v>
      </c>
      <c r="Q15" s="647">
        <f t="shared" si="3"/>
        <v>0</v>
      </c>
    </row>
    <row r="16" spans="1:17">
      <c r="A16" s="1015"/>
      <c r="B16" s="1016" t="s">
        <v>39</v>
      </c>
      <c r="C16" s="1016" t="s">
        <v>39</v>
      </c>
      <c r="D16" s="1016">
        <f>SUM(D4:D15)</f>
        <v>81286601</v>
      </c>
      <c r="E16" s="1016">
        <f t="shared" ref="E16:P16" si="4">SUM(E4:E15)</f>
        <v>81286601</v>
      </c>
      <c r="F16" s="1016">
        <f t="shared" si="4"/>
        <v>0</v>
      </c>
      <c r="G16" s="1016">
        <f t="shared" si="4"/>
        <v>0</v>
      </c>
      <c r="H16" s="1016">
        <f t="shared" si="4"/>
        <v>0</v>
      </c>
      <c r="I16" s="1016">
        <f t="shared" si="4"/>
        <v>0</v>
      </c>
      <c r="J16" s="1016">
        <f t="shared" si="4"/>
        <v>0</v>
      </c>
      <c r="K16" s="1016">
        <f t="shared" si="4"/>
        <v>0</v>
      </c>
      <c r="L16" s="1016">
        <f t="shared" si="4"/>
        <v>0</v>
      </c>
      <c r="M16" s="1016">
        <f t="shared" si="4"/>
        <v>0</v>
      </c>
      <c r="N16" s="1576">
        <f t="shared" si="4"/>
        <v>0</v>
      </c>
      <c r="O16" s="1016">
        <f t="shared" si="4"/>
        <v>0</v>
      </c>
      <c r="P16" s="1016">
        <f t="shared" si="4"/>
        <v>0</v>
      </c>
      <c r="Q16" s="647">
        <f t="shared" si="3"/>
        <v>81286601</v>
      </c>
    </row>
    <row r="17" spans="1:17">
      <c r="A17" s="961"/>
      <c r="B17" s="300" t="s">
        <v>40</v>
      </c>
      <c r="C17" s="1012"/>
      <c r="D17" s="235"/>
      <c r="E17" s="706"/>
      <c r="F17" s="235"/>
      <c r="G17" s="868"/>
      <c r="H17" s="868"/>
      <c r="I17" s="1010"/>
      <c r="J17" s="706"/>
      <c r="K17" s="706"/>
      <c r="L17" s="706"/>
      <c r="M17" s="706"/>
      <c r="N17" s="1024"/>
      <c r="O17" s="1010"/>
      <c r="P17" s="1010"/>
      <c r="Q17" s="647"/>
    </row>
    <row r="18" spans="1:17">
      <c r="A18" s="961">
        <v>2210101</v>
      </c>
      <c r="B18" s="962" t="s">
        <v>44</v>
      </c>
      <c r="C18" s="1018">
        <v>750000</v>
      </c>
      <c r="D18" s="235">
        <v>500000</v>
      </c>
      <c r="E18" s="1010">
        <f t="shared" ref="E18:E75" si="5">SUM(D18)</f>
        <v>500000</v>
      </c>
      <c r="F18" s="235"/>
      <c r="G18" s="868"/>
      <c r="H18" s="868"/>
      <c r="I18" s="1010">
        <f t="shared" ref="I18:I75" si="6">SUM(F18:H18)</f>
        <v>0</v>
      </c>
      <c r="J18" s="235"/>
      <c r="K18" s="235"/>
      <c r="L18" s="235"/>
      <c r="M18" s="235"/>
      <c r="N18" s="235"/>
      <c r="O18" s="868"/>
      <c r="P18" s="1010">
        <f t="shared" ref="P18:P75" si="7">SUM(J18:O18)</f>
        <v>0</v>
      </c>
      <c r="Q18" s="647">
        <f t="shared" si="3"/>
        <v>500000</v>
      </c>
    </row>
    <row r="19" spans="1:17" hidden="1">
      <c r="A19" s="1013">
        <v>2210102</v>
      </c>
      <c r="B19" s="962" t="s">
        <v>45</v>
      </c>
      <c r="C19" s="1012">
        <v>100000</v>
      </c>
      <c r="D19" s="868"/>
      <c r="E19" s="1010">
        <f t="shared" si="5"/>
        <v>0</v>
      </c>
      <c r="F19" s="235"/>
      <c r="G19" s="868"/>
      <c r="H19" s="868"/>
      <c r="I19" s="1010">
        <f t="shared" si="6"/>
        <v>0</v>
      </c>
      <c r="J19" s="868"/>
      <c r="K19" s="868"/>
      <c r="L19" s="868"/>
      <c r="M19" s="868"/>
      <c r="N19" s="868"/>
      <c r="O19" s="868"/>
      <c r="P19" s="1010">
        <f t="shared" si="7"/>
        <v>0</v>
      </c>
      <c r="Q19" s="647">
        <f t="shared" si="3"/>
        <v>0</v>
      </c>
    </row>
    <row r="20" spans="1:17" hidden="1">
      <c r="A20" s="961">
        <v>2210103</v>
      </c>
      <c r="B20" s="962" t="s">
        <v>46</v>
      </c>
      <c r="C20" s="1012">
        <v>0</v>
      </c>
      <c r="D20" s="235"/>
      <c r="E20" s="1010">
        <f t="shared" si="5"/>
        <v>0</v>
      </c>
      <c r="F20" s="235"/>
      <c r="G20" s="868"/>
      <c r="H20" s="868"/>
      <c r="I20" s="1010">
        <f t="shared" si="6"/>
        <v>0</v>
      </c>
      <c r="J20" s="235"/>
      <c r="K20" s="235"/>
      <c r="L20" s="235"/>
      <c r="M20" s="235"/>
      <c r="N20" s="235"/>
      <c r="O20" s="868"/>
      <c r="P20" s="1010">
        <f t="shared" si="7"/>
        <v>0</v>
      </c>
      <c r="Q20" s="647">
        <f t="shared" si="3"/>
        <v>0</v>
      </c>
    </row>
    <row r="21" spans="1:17" hidden="1">
      <c r="A21" s="1013">
        <v>2210104</v>
      </c>
      <c r="B21" s="962" t="s">
        <v>47</v>
      </c>
      <c r="C21" s="1012">
        <v>0</v>
      </c>
      <c r="D21" s="235"/>
      <c r="E21" s="1010">
        <f t="shared" si="5"/>
        <v>0</v>
      </c>
      <c r="F21" s="235"/>
      <c r="G21" s="868"/>
      <c r="H21" s="868"/>
      <c r="I21" s="1010">
        <f t="shared" si="6"/>
        <v>0</v>
      </c>
      <c r="J21" s="235"/>
      <c r="K21" s="235"/>
      <c r="L21" s="235"/>
      <c r="M21" s="235"/>
      <c r="N21" s="235"/>
      <c r="O21" s="868"/>
      <c r="P21" s="1010">
        <f t="shared" si="7"/>
        <v>0</v>
      </c>
      <c r="Q21" s="647">
        <f t="shared" si="3"/>
        <v>0</v>
      </c>
    </row>
    <row r="22" spans="1:17">
      <c r="A22" s="1013">
        <v>2210105</v>
      </c>
      <c r="B22" s="962" t="s">
        <v>48</v>
      </c>
      <c r="C22" s="1012">
        <v>0</v>
      </c>
      <c r="D22" s="235">
        <v>100000</v>
      </c>
      <c r="E22" s="1010">
        <f t="shared" si="5"/>
        <v>100000</v>
      </c>
      <c r="F22" s="235"/>
      <c r="G22" s="868"/>
      <c r="H22" s="868"/>
      <c r="I22" s="1010">
        <f t="shared" si="6"/>
        <v>0</v>
      </c>
      <c r="J22" s="235"/>
      <c r="K22" s="235"/>
      <c r="L22" s="235"/>
      <c r="M22" s="235"/>
      <c r="N22" s="235"/>
      <c r="O22" s="868"/>
      <c r="P22" s="1010">
        <f t="shared" si="7"/>
        <v>0</v>
      </c>
      <c r="Q22" s="647">
        <f t="shared" si="3"/>
        <v>100000</v>
      </c>
    </row>
    <row r="23" spans="1:17" hidden="1">
      <c r="A23" s="1013">
        <v>2210106</v>
      </c>
      <c r="B23" s="962" t="s">
        <v>49</v>
      </c>
      <c r="C23" s="1012">
        <v>800000</v>
      </c>
      <c r="D23" s="235"/>
      <c r="E23" s="1010">
        <f t="shared" si="5"/>
        <v>0</v>
      </c>
      <c r="F23" s="235"/>
      <c r="G23" s="868"/>
      <c r="H23" s="868"/>
      <c r="I23" s="1010">
        <f t="shared" si="6"/>
        <v>0</v>
      </c>
      <c r="J23" s="235"/>
      <c r="K23" s="235"/>
      <c r="L23" s="235"/>
      <c r="M23" s="235"/>
      <c r="N23" s="235"/>
      <c r="O23" s="868"/>
      <c r="P23" s="1010">
        <f t="shared" si="7"/>
        <v>0</v>
      </c>
      <c r="Q23" s="647">
        <f t="shared" si="3"/>
        <v>0</v>
      </c>
    </row>
    <row r="24" spans="1:17" ht="31" hidden="1">
      <c r="A24" s="1013">
        <v>2210201</v>
      </c>
      <c r="B24" s="962" t="s">
        <v>50</v>
      </c>
      <c r="C24" s="1018">
        <v>1400000</v>
      </c>
      <c r="D24" s="235"/>
      <c r="E24" s="1010">
        <f t="shared" si="5"/>
        <v>0</v>
      </c>
      <c r="F24" s="235"/>
      <c r="G24" s="868"/>
      <c r="H24" s="868"/>
      <c r="I24" s="1010">
        <f t="shared" si="6"/>
        <v>0</v>
      </c>
      <c r="J24" s="235"/>
      <c r="K24" s="235"/>
      <c r="L24" s="235"/>
      <c r="M24" s="235"/>
      <c r="N24" s="235"/>
      <c r="O24" s="868"/>
      <c r="P24" s="1010">
        <f t="shared" si="7"/>
        <v>0</v>
      </c>
      <c r="Q24" s="647">
        <f t="shared" si="3"/>
        <v>0</v>
      </c>
    </row>
    <row r="25" spans="1:17" hidden="1">
      <c r="A25" s="961">
        <v>2210202</v>
      </c>
      <c r="B25" s="962" t="s">
        <v>51</v>
      </c>
      <c r="C25" s="1012">
        <v>250000</v>
      </c>
      <c r="D25" s="235"/>
      <c r="E25" s="1010">
        <f t="shared" si="5"/>
        <v>0</v>
      </c>
      <c r="F25" s="235"/>
      <c r="G25" s="868"/>
      <c r="H25" s="868"/>
      <c r="I25" s="1010">
        <f t="shared" si="6"/>
        <v>0</v>
      </c>
      <c r="J25" s="235"/>
      <c r="K25" s="235"/>
      <c r="L25" s="235"/>
      <c r="M25" s="235"/>
      <c r="N25" s="235"/>
      <c r="O25" s="1590"/>
      <c r="P25" s="1010">
        <f t="shared" si="7"/>
        <v>0</v>
      </c>
      <c r="Q25" s="647">
        <f t="shared" si="3"/>
        <v>0</v>
      </c>
    </row>
    <row r="26" spans="1:17">
      <c r="A26" s="1013">
        <v>2210203</v>
      </c>
      <c r="B26" s="962" t="s">
        <v>52</v>
      </c>
      <c r="C26" s="1012">
        <v>225000</v>
      </c>
      <c r="D26" s="235"/>
      <c r="E26" s="1010">
        <f t="shared" si="5"/>
        <v>0</v>
      </c>
      <c r="F26" s="235"/>
      <c r="G26" s="868"/>
      <c r="H26" s="868"/>
      <c r="I26" s="1010">
        <f t="shared" si="6"/>
        <v>0</v>
      </c>
      <c r="J26" s="235"/>
      <c r="K26" s="235">
        <v>50000</v>
      </c>
      <c r="L26" s="235"/>
      <c r="M26" s="235"/>
      <c r="N26" s="235"/>
      <c r="O26" s="868"/>
      <c r="P26" s="1010">
        <f t="shared" si="7"/>
        <v>50000</v>
      </c>
      <c r="Q26" s="647">
        <f t="shared" si="3"/>
        <v>50000</v>
      </c>
    </row>
    <row r="27" spans="1:17" ht="31">
      <c r="A27" s="1013">
        <v>2210301</v>
      </c>
      <c r="B27" s="962" t="s">
        <v>53</v>
      </c>
      <c r="C27" s="1012">
        <v>2800000</v>
      </c>
      <c r="D27" s="235"/>
      <c r="E27" s="1010">
        <f t="shared" si="5"/>
        <v>0</v>
      </c>
      <c r="F27" s="235"/>
      <c r="G27" s="868"/>
      <c r="H27" s="868"/>
      <c r="I27" s="1010">
        <f t="shared" si="6"/>
        <v>0</v>
      </c>
      <c r="J27" s="235">
        <v>1500000</v>
      </c>
      <c r="K27" s="235">
        <v>2000000</v>
      </c>
      <c r="L27" s="235">
        <v>400000</v>
      </c>
      <c r="M27" s="235">
        <v>500000</v>
      </c>
      <c r="N27" s="235"/>
      <c r="O27" s="868"/>
      <c r="P27" s="1010">
        <f t="shared" si="7"/>
        <v>4400000</v>
      </c>
      <c r="Q27" s="647">
        <f t="shared" si="3"/>
        <v>4400000</v>
      </c>
    </row>
    <row r="28" spans="1:17">
      <c r="A28" s="1013">
        <v>2210302</v>
      </c>
      <c r="B28" s="962" t="s">
        <v>54</v>
      </c>
      <c r="C28" s="1012">
        <v>2000000</v>
      </c>
      <c r="D28" s="235">
        <v>2000000</v>
      </c>
      <c r="E28" s="1010">
        <f t="shared" si="5"/>
        <v>2000000</v>
      </c>
      <c r="F28" s="235"/>
      <c r="G28" s="868">
        <v>2500000</v>
      </c>
      <c r="H28" s="868"/>
      <c r="I28" s="1010">
        <f t="shared" si="6"/>
        <v>2500000</v>
      </c>
      <c r="J28" s="235">
        <v>500000</v>
      </c>
      <c r="K28" s="235">
        <v>200000</v>
      </c>
      <c r="L28" s="235">
        <v>500000</v>
      </c>
      <c r="M28" s="235">
        <v>500000</v>
      </c>
      <c r="N28" s="235">
        <v>250000</v>
      </c>
      <c r="O28" s="868">
        <v>500000</v>
      </c>
      <c r="P28" s="1010">
        <f t="shared" si="7"/>
        <v>2450000</v>
      </c>
      <c r="Q28" s="647">
        <f t="shared" si="3"/>
        <v>6950000</v>
      </c>
    </row>
    <row r="29" spans="1:17">
      <c r="A29" s="1013">
        <v>2210303</v>
      </c>
      <c r="B29" s="962" t="s">
        <v>55</v>
      </c>
      <c r="C29" s="1012">
        <v>3750000</v>
      </c>
      <c r="D29" s="235">
        <v>3000000</v>
      </c>
      <c r="E29" s="1010">
        <f t="shared" si="5"/>
        <v>3000000</v>
      </c>
      <c r="F29" s="235"/>
      <c r="G29" s="868">
        <v>1000000</v>
      </c>
      <c r="H29" s="868">
        <v>1000000</v>
      </c>
      <c r="I29" s="1010">
        <f t="shared" si="6"/>
        <v>2000000</v>
      </c>
      <c r="J29" s="235">
        <v>1500000</v>
      </c>
      <c r="K29" s="235">
        <v>1000000</v>
      </c>
      <c r="L29" s="235">
        <v>1000000</v>
      </c>
      <c r="M29" s="235">
        <v>500000</v>
      </c>
      <c r="N29" s="235">
        <v>700000</v>
      </c>
      <c r="O29" s="868">
        <v>1500000</v>
      </c>
      <c r="P29" s="1010">
        <f t="shared" si="7"/>
        <v>6200000</v>
      </c>
      <c r="Q29" s="647">
        <f t="shared" si="3"/>
        <v>11200000</v>
      </c>
    </row>
    <row r="30" spans="1:17" hidden="1">
      <c r="A30" s="1013">
        <v>2210304</v>
      </c>
      <c r="B30" s="962" t="s">
        <v>56</v>
      </c>
      <c r="C30" s="1012">
        <v>0</v>
      </c>
      <c r="D30" s="235"/>
      <c r="E30" s="1010">
        <f t="shared" si="5"/>
        <v>0</v>
      </c>
      <c r="F30" s="235"/>
      <c r="G30" s="868"/>
      <c r="H30" s="868"/>
      <c r="I30" s="1010">
        <f t="shared" si="6"/>
        <v>0</v>
      </c>
      <c r="J30" s="235"/>
      <c r="K30" s="235"/>
      <c r="L30" s="235"/>
      <c r="M30" s="235"/>
      <c r="N30" s="235"/>
      <c r="O30" s="868"/>
      <c r="P30" s="1010">
        <f t="shared" si="7"/>
        <v>0</v>
      </c>
      <c r="Q30" s="647">
        <f t="shared" si="3"/>
        <v>0</v>
      </c>
    </row>
    <row r="31" spans="1:17">
      <c r="A31" s="1013">
        <v>2210399</v>
      </c>
      <c r="B31" s="962" t="s">
        <v>57</v>
      </c>
      <c r="C31" s="1012">
        <v>1685000</v>
      </c>
      <c r="D31" s="235">
        <v>2000000</v>
      </c>
      <c r="E31" s="1010">
        <f t="shared" si="5"/>
        <v>2000000</v>
      </c>
      <c r="F31" s="235"/>
      <c r="G31" s="868">
        <v>1000000</v>
      </c>
      <c r="H31" s="868"/>
      <c r="I31" s="1010">
        <f t="shared" si="6"/>
        <v>1000000</v>
      </c>
      <c r="J31" s="235">
        <v>1000000</v>
      </c>
      <c r="K31" s="235">
        <v>500000</v>
      </c>
      <c r="L31" s="235">
        <v>1000000</v>
      </c>
      <c r="M31" s="235">
        <v>500000</v>
      </c>
      <c r="N31" s="235">
        <v>500000</v>
      </c>
      <c r="O31" s="868">
        <v>500000</v>
      </c>
      <c r="P31" s="1010">
        <f t="shared" si="7"/>
        <v>4000000</v>
      </c>
      <c r="Q31" s="647">
        <f t="shared" si="3"/>
        <v>7000000</v>
      </c>
    </row>
    <row r="32" spans="1:17">
      <c r="A32" s="1013">
        <v>2210401</v>
      </c>
      <c r="B32" s="962" t="s">
        <v>58</v>
      </c>
      <c r="C32" s="1012">
        <v>8000000</v>
      </c>
      <c r="D32" s="868"/>
      <c r="E32" s="1010">
        <f t="shared" si="5"/>
        <v>0</v>
      </c>
      <c r="F32" s="235"/>
      <c r="G32" s="868"/>
      <c r="H32" s="868"/>
      <c r="I32" s="1010">
        <f t="shared" si="6"/>
        <v>0</v>
      </c>
      <c r="J32" s="868">
        <v>4000000</v>
      </c>
      <c r="K32" s="868"/>
      <c r="L32" s="868"/>
      <c r="M32" s="868"/>
      <c r="N32" s="868"/>
      <c r="O32" s="868"/>
      <c r="P32" s="1010">
        <f t="shared" si="7"/>
        <v>4000000</v>
      </c>
      <c r="Q32" s="647">
        <f t="shared" si="3"/>
        <v>4000000</v>
      </c>
    </row>
    <row r="33" spans="1:17">
      <c r="A33" s="1013">
        <v>2210403</v>
      </c>
      <c r="B33" s="962" t="s">
        <v>55</v>
      </c>
      <c r="C33" s="1012">
        <v>4750000</v>
      </c>
      <c r="D33" s="235">
        <v>1896000</v>
      </c>
      <c r="E33" s="1010">
        <f t="shared" si="5"/>
        <v>1896000</v>
      </c>
      <c r="F33" s="235"/>
      <c r="G33" s="868"/>
      <c r="H33" s="868"/>
      <c r="I33" s="1010">
        <f t="shared" si="6"/>
        <v>0</v>
      </c>
      <c r="J33" s="235">
        <v>5000000</v>
      </c>
      <c r="K33" s="235"/>
      <c r="L33" s="235"/>
      <c r="M33" s="235"/>
      <c r="N33" s="235"/>
      <c r="O33" s="868"/>
      <c r="P33" s="1010">
        <f t="shared" si="7"/>
        <v>5000000</v>
      </c>
      <c r="Q33" s="647">
        <f t="shared" si="3"/>
        <v>6896000</v>
      </c>
    </row>
    <row r="34" spans="1:17" hidden="1">
      <c r="A34" s="1013">
        <v>2210499</v>
      </c>
      <c r="B34" s="962" t="s">
        <v>59</v>
      </c>
      <c r="C34" s="1012">
        <v>0</v>
      </c>
      <c r="D34" s="235"/>
      <c r="E34" s="1010">
        <f t="shared" si="5"/>
        <v>0</v>
      </c>
      <c r="F34" s="235"/>
      <c r="G34" s="868"/>
      <c r="H34" s="868"/>
      <c r="I34" s="1010">
        <f t="shared" si="6"/>
        <v>0</v>
      </c>
      <c r="J34" s="235"/>
      <c r="K34" s="235"/>
      <c r="L34" s="235"/>
      <c r="M34" s="235"/>
      <c r="N34" s="235"/>
      <c r="O34" s="868"/>
      <c r="P34" s="1010">
        <f t="shared" si="7"/>
        <v>0</v>
      </c>
      <c r="Q34" s="647">
        <f t="shared" si="3"/>
        <v>0</v>
      </c>
    </row>
    <row r="35" spans="1:17">
      <c r="A35" s="1013">
        <v>2210502</v>
      </c>
      <c r="B35" s="962" t="s">
        <v>60</v>
      </c>
      <c r="C35" s="1012">
        <v>4000000</v>
      </c>
      <c r="D35" s="235"/>
      <c r="E35" s="1010">
        <f t="shared" si="5"/>
        <v>0</v>
      </c>
      <c r="F35" s="235"/>
      <c r="G35" s="868"/>
      <c r="H35" s="868"/>
      <c r="I35" s="1010">
        <f t="shared" si="6"/>
        <v>0</v>
      </c>
      <c r="J35" s="235"/>
      <c r="K35" s="235"/>
      <c r="L35" s="235"/>
      <c r="M35" s="235">
        <v>1000000</v>
      </c>
      <c r="N35" s="235"/>
      <c r="O35" s="868"/>
      <c r="P35" s="1010">
        <f t="shared" si="7"/>
        <v>1000000</v>
      </c>
      <c r="Q35" s="647">
        <f t="shared" si="3"/>
        <v>1000000</v>
      </c>
    </row>
    <row r="36" spans="1:17" ht="31">
      <c r="A36" s="1013">
        <v>2210503</v>
      </c>
      <c r="B36" s="962" t="s">
        <v>61</v>
      </c>
      <c r="C36" s="1012">
        <v>507215</v>
      </c>
      <c r="D36" s="868">
        <v>100000</v>
      </c>
      <c r="E36" s="1010">
        <f t="shared" si="5"/>
        <v>100000</v>
      </c>
      <c r="F36" s="235"/>
      <c r="G36" s="868"/>
      <c r="H36" s="868"/>
      <c r="I36" s="1010">
        <f t="shared" si="6"/>
        <v>0</v>
      </c>
      <c r="J36" s="868"/>
      <c r="K36" s="868"/>
      <c r="L36" s="868"/>
      <c r="M36" s="868"/>
      <c r="N36" s="868"/>
      <c r="O36" s="868"/>
      <c r="P36" s="1010">
        <f t="shared" si="7"/>
        <v>0</v>
      </c>
      <c r="Q36" s="647">
        <f t="shared" si="3"/>
        <v>100000</v>
      </c>
    </row>
    <row r="37" spans="1:17" ht="15.75" customHeight="1">
      <c r="A37" s="1013">
        <v>2210504</v>
      </c>
      <c r="B37" s="962" t="s">
        <v>62</v>
      </c>
      <c r="C37" s="1012">
        <v>2500000</v>
      </c>
      <c r="D37" s="235"/>
      <c r="E37" s="1010">
        <f t="shared" si="5"/>
        <v>0</v>
      </c>
      <c r="F37" s="235"/>
      <c r="G37" s="868"/>
      <c r="H37" s="868"/>
      <c r="I37" s="1010">
        <f t="shared" si="6"/>
        <v>0</v>
      </c>
      <c r="J37" s="235"/>
      <c r="K37" s="235"/>
      <c r="L37" s="235"/>
      <c r="M37" s="235">
        <v>1000000</v>
      </c>
      <c r="N37" s="235"/>
      <c r="O37" s="868"/>
      <c r="P37" s="1010">
        <f t="shared" si="7"/>
        <v>1000000</v>
      </c>
      <c r="Q37" s="647">
        <f t="shared" si="3"/>
        <v>1000000</v>
      </c>
    </row>
    <row r="38" spans="1:17">
      <c r="A38" s="1013">
        <v>2210505</v>
      </c>
      <c r="B38" s="962" t="s">
        <v>216</v>
      </c>
      <c r="C38" s="1012">
        <v>0</v>
      </c>
      <c r="D38" s="235">
        <v>1000000</v>
      </c>
      <c r="E38" s="1010">
        <f t="shared" si="5"/>
        <v>1000000</v>
      </c>
      <c r="F38" s="235"/>
      <c r="G38" s="868"/>
      <c r="H38" s="868"/>
      <c r="I38" s="1010">
        <f t="shared" si="6"/>
        <v>0</v>
      </c>
      <c r="J38" s="235"/>
      <c r="K38" s="235"/>
      <c r="L38" s="235"/>
      <c r="M38" s="235"/>
      <c r="N38" s="235"/>
      <c r="O38" s="868"/>
      <c r="P38" s="1010">
        <f t="shared" si="7"/>
        <v>0</v>
      </c>
      <c r="Q38" s="647">
        <f t="shared" si="3"/>
        <v>1000000</v>
      </c>
    </row>
    <row r="39" spans="1:17">
      <c r="A39" s="1013">
        <v>2210599</v>
      </c>
      <c r="B39" s="962" t="s">
        <v>63</v>
      </c>
      <c r="C39" s="1012">
        <v>3300000</v>
      </c>
      <c r="D39" s="235"/>
      <c r="E39" s="1010">
        <f t="shared" si="5"/>
        <v>0</v>
      </c>
      <c r="F39" s="235"/>
      <c r="G39" s="868"/>
      <c r="H39" s="868"/>
      <c r="I39" s="1010">
        <f t="shared" si="6"/>
        <v>0</v>
      </c>
      <c r="J39" s="235"/>
      <c r="K39" s="235"/>
      <c r="L39" s="235"/>
      <c r="M39" s="235">
        <v>400000</v>
      </c>
      <c r="N39" s="235"/>
      <c r="O39" s="868"/>
      <c r="P39" s="1010">
        <f t="shared" si="7"/>
        <v>400000</v>
      </c>
      <c r="Q39" s="647">
        <f t="shared" si="3"/>
        <v>400000</v>
      </c>
    </row>
    <row r="40" spans="1:17" hidden="1">
      <c r="A40" s="1013">
        <v>2210602</v>
      </c>
      <c r="B40" s="962" t="s">
        <v>64</v>
      </c>
      <c r="C40" s="1012">
        <v>0</v>
      </c>
      <c r="D40" s="235"/>
      <c r="E40" s="1010">
        <f t="shared" si="5"/>
        <v>0</v>
      </c>
      <c r="F40" s="235"/>
      <c r="G40" s="868"/>
      <c r="H40" s="868"/>
      <c r="I40" s="1010">
        <f t="shared" si="6"/>
        <v>0</v>
      </c>
      <c r="J40" s="235"/>
      <c r="K40" s="235"/>
      <c r="L40" s="235"/>
      <c r="M40" s="235"/>
      <c r="N40" s="235"/>
      <c r="O40" s="868"/>
      <c r="P40" s="1010">
        <f t="shared" si="7"/>
        <v>0</v>
      </c>
      <c r="Q40" s="647">
        <f t="shared" si="3"/>
        <v>0</v>
      </c>
    </row>
    <row r="41" spans="1:17" ht="31">
      <c r="A41" s="1013">
        <v>2210603</v>
      </c>
      <c r="B41" s="962" t="s">
        <v>929</v>
      </c>
      <c r="C41" s="1012">
        <v>3600000</v>
      </c>
      <c r="D41" s="235">
        <v>1545399</v>
      </c>
      <c r="E41" s="1010">
        <f t="shared" si="5"/>
        <v>1545399</v>
      </c>
      <c r="F41" s="235"/>
      <c r="G41" s="868"/>
      <c r="H41" s="868"/>
      <c r="I41" s="1010">
        <f t="shared" si="6"/>
        <v>0</v>
      </c>
      <c r="J41" s="235"/>
      <c r="K41" s="235"/>
      <c r="L41" s="235"/>
      <c r="M41" s="235"/>
      <c r="N41" s="235"/>
      <c r="O41" s="868"/>
      <c r="P41" s="1010">
        <f t="shared" si="7"/>
        <v>0</v>
      </c>
      <c r="Q41" s="647">
        <f t="shared" si="3"/>
        <v>1545399</v>
      </c>
    </row>
    <row r="42" spans="1:17" hidden="1">
      <c r="A42" s="1013">
        <v>2210604</v>
      </c>
      <c r="B42" s="962" t="s">
        <v>66</v>
      </c>
      <c r="C42" s="1012">
        <v>0</v>
      </c>
      <c r="D42" s="235"/>
      <c r="E42" s="1010">
        <f t="shared" si="5"/>
        <v>0</v>
      </c>
      <c r="F42" s="235"/>
      <c r="G42" s="868"/>
      <c r="H42" s="868"/>
      <c r="I42" s="1010">
        <f t="shared" si="6"/>
        <v>0</v>
      </c>
      <c r="J42" s="235"/>
      <c r="K42" s="235"/>
      <c r="L42" s="235"/>
      <c r="M42" s="235"/>
      <c r="N42" s="235"/>
      <c r="O42" s="868"/>
      <c r="P42" s="1010">
        <f t="shared" si="7"/>
        <v>0</v>
      </c>
      <c r="Q42" s="647">
        <f t="shared" si="3"/>
        <v>0</v>
      </c>
    </row>
    <row r="43" spans="1:17" hidden="1">
      <c r="A43" s="1013">
        <v>2210606</v>
      </c>
      <c r="B43" s="962" t="s">
        <v>67</v>
      </c>
      <c r="C43" s="1012">
        <v>0</v>
      </c>
      <c r="D43" s="235"/>
      <c r="E43" s="1010">
        <f t="shared" si="5"/>
        <v>0</v>
      </c>
      <c r="F43" s="235"/>
      <c r="G43" s="868"/>
      <c r="H43" s="868"/>
      <c r="I43" s="1010">
        <f t="shared" si="6"/>
        <v>0</v>
      </c>
      <c r="J43" s="235"/>
      <c r="K43" s="235"/>
      <c r="L43" s="235"/>
      <c r="M43" s="235"/>
      <c r="N43" s="235"/>
      <c r="O43" s="868"/>
      <c r="P43" s="1010">
        <f t="shared" si="7"/>
        <v>0</v>
      </c>
      <c r="Q43" s="647">
        <f t="shared" si="3"/>
        <v>0</v>
      </c>
    </row>
    <row r="44" spans="1:17" hidden="1">
      <c r="A44" s="1013">
        <v>2210701</v>
      </c>
      <c r="B44" s="962" t="s">
        <v>68</v>
      </c>
      <c r="C44" s="1012">
        <v>0</v>
      </c>
      <c r="D44" s="235"/>
      <c r="E44" s="1010">
        <f t="shared" si="5"/>
        <v>0</v>
      </c>
      <c r="F44" s="235"/>
      <c r="G44" s="868"/>
      <c r="H44" s="868"/>
      <c r="I44" s="1010">
        <f t="shared" si="6"/>
        <v>0</v>
      </c>
      <c r="J44" s="235"/>
      <c r="K44" s="235"/>
      <c r="L44" s="235"/>
      <c r="M44" s="235"/>
      <c r="N44" s="235"/>
      <c r="O44" s="868"/>
      <c r="P44" s="1010">
        <f t="shared" si="7"/>
        <v>0</v>
      </c>
      <c r="Q44" s="647">
        <f t="shared" si="3"/>
        <v>0</v>
      </c>
    </row>
    <row r="45" spans="1:17" ht="31" hidden="1">
      <c r="A45" s="1013">
        <v>2210702</v>
      </c>
      <c r="B45" s="962" t="s">
        <v>69</v>
      </c>
      <c r="C45" s="1012">
        <v>100000</v>
      </c>
      <c r="D45" s="235"/>
      <c r="E45" s="1010">
        <f t="shared" si="5"/>
        <v>0</v>
      </c>
      <c r="F45" s="235"/>
      <c r="G45" s="868"/>
      <c r="H45" s="868"/>
      <c r="I45" s="1010">
        <f t="shared" si="6"/>
        <v>0</v>
      </c>
      <c r="J45" s="235"/>
      <c r="K45" s="235"/>
      <c r="L45" s="235"/>
      <c r="M45" s="235"/>
      <c r="N45" s="235"/>
      <c r="O45" s="868"/>
      <c r="P45" s="1010">
        <f t="shared" si="7"/>
        <v>0</v>
      </c>
      <c r="Q45" s="647">
        <f t="shared" si="3"/>
        <v>0</v>
      </c>
    </row>
    <row r="46" spans="1:17" hidden="1">
      <c r="A46" s="1013">
        <v>2210703</v>
      </c>
      <c r="B46" s="962" t="s">
        <v>70</v>
      </c>
      <c r="C46" s="1012">
        <v>500000</v>
      </c>
      <c r="D46" s="235"/>
      <c r="E46" s="1010">
        <f t="shared" si="5"/>
        <v>0</v>
      </c>
      <c r="F46" s="235"/>
      <c r="G46" s="868"/>
      <c r="H46" s="868"/>
      <c r="I46" s="1010">
        <f t="shared" si="6"/>
        <v>0</v>
      </c>
      <c r="J46" s="235"/>
      <c r="K46" s="235"/>
      <c r="L46" s="235"/>
      <c r="M46" s="235"/>
      <c r="N46" s="235"/>
      <c r="O46" s="868"/>
      <c r="P46" s="1010">
        <f t="shared" si="7"/>
        <v>0</v>
      </c>
      <c r="Q46" s="647">
        <f t="shared" si="3"/>
        <v>0</v>
      </c>
    </row>
    <row r="47" spans="1:17">
      <c r="A47" s="1013">
        <v>2210714</v>
      </c>
      <c r="B47" s="962" t="s">
        <v>71</v>
      </c>
      <c r="C47" s="1012">
        <v>200000</v>
      </c>
      <c r="D47" s="235">
        <v>1000000</v>
      </c>
      <c r="E47" s="1010">
        <f t="shared" si="5"/>
        <v>1000000</v>
      </c>
      <c r="F47" s="235"/>
      <c r="G47" s="868"/>
      <c r="H47" s="868"/>
      <c r="I47" s="1010">
        <f t="shared" si="6"/>
        <v>0</v>
      </c>
      <c r="J47" s="235"/>
      <c r="K47" s="235"/>
      <c r="L47" s="235"/>
      <c r="M47" s="235"/>
      <c r="N47" s="235"/>
      <c r="O47" s="868"/>
      <c r="P47" s="1010">
        <f t="shared" si="7"/>
        <v>0</v>
      </c>
      <c r="Q47" s="647">
        <f t="shared" si="3"/>
        <v>1000000</v>
      </c>
    </row>
    <row r="48" spans="1:17">
      <c r="A48" s="1013">
        <v>2210799</v>
      </c>
      <c r="B48" s="962" t="s">
        <v>72</v>
      </c>
      <c r="C48" s="1012">
        <v>700000</v>
      </c>
      <c r="D48" s="868">
        <v>1700000</v>
      </c>
      <c r="E48" s="1010">
        <f t="shared" si="5"/>
        <v>1700000</v>
      </c>
      <c r="F48" s="235"/>
      <c r="G48" s="868"/>
      <c r="H48" s="868"/>
      <c r="I48" s="1010">
        <f t="shared" si="6"/>
        <v>0</v>
      </c>
      <c r="J48" s="868"/>
      <c r="K48" s="868"/>
      <c r="L48" s="868"/>
      <c r="M48" s="868">
        <v>300000</v>
      </c>
      <c r="N48" s="868"/>
      <c r="O48" s="868"/>
      <c r="P48" s="1010">
        <f t="shared" si="7"/>
        <v>300000</v>
      </c>
      <c r="Q48" s="647">
        <f t="shared" si="3"/>
        <v>2000000</v>
      </c>
    </row>
    <row r="49" spans="1:21" ht="31">
      <c r="A49" s="1013">
        <v>2210801</v>
      </c>
      <c r="B49" s="962" t="s">
        <v>73</v>
      </c>
      <c r="C49" s="1012">
        <v>2000000</v>
      </c>
      <c r="D49" s="868">
        <v>500000</v>
      </c>
      <c r="E49" s="1010">
        <f t="shared" si="5"/>
        <v>500000</v>
      </c>
      <c r="F49" s="235"/>
      <c r="G49" s="868"/>
      <c r="H49" s="868"/>
      <c r="I49" s="1010">
        <f t="shared" si="6"/>
        <v>0</v>
      </c>
      <c r="J49" s="868">
        <v>1000000</v>
      </c>
      <c r="K49" s="868">
        <v>500000</v>
      </c>
      <c r="L49" s="868"/>
      <c r="M49" s="868">
        <v>500000</v>
      </c>
      <c r="N49" s="868"/>
      <c r="O49" s="868">
        <v>500000</v>
      </c>
      <c r="P49" s="1010">
        <f t="shared" si="7"/>
        <v>2500000</v>
      </c>
      <c r="Q49" s="647">
        <f t="shared" si="3"/>
        <v>3000000</v>
      </c>
    </row>
    <row r="50" spans="1:21" s="1002" customFormat="1" ht="31">
      <c r="A50" s="1014">
        <v>2210802</v>
      </c>
      <c r="B50" s="1010" t="s">
        <v>74</v>
      </c>
      <c r="C50" s="706">
        <v>6269000</v>
      </c>
      <c r="D50" s="868">
        <v>4500000</v>
      </c>
      <c r="E50" s="1010">
        <f t="shared" si="5"/>
        <v>4500000</v>
      </c>
      <c r="F50" s="235"/>
      <c r="G50" s="868"/>
      <c r="H50" s="868"/>
      <c r="I50" s="1010">
        <f t="shared" si="6"/>
        <v>0</v>
      </c>
      <c r="J50" s="868">
        <v>2500000</v>
      </c>
      <c r="K50" s="868">
        <v>500000</v>
      </c>
      <c r="L50" s="868">
        <v>400000</v>
      </c>
      <c r="M50" s="235">
        <v>200000</v>
      </c>
      <c r="N50" s="235">
        <v>500000</v>
      </c>
      <c r="O50" s="868">
        <v>500000</v>
      </c>
      <c r="P50" s="1010">
        <f t="shared" si="7"/>
        <v>4600000</v>
      </c>
      <c r="Q50" s="647">
        <f t="shared" si="3"/>
        <v>9100000</v>
      </c>
    </row>
    <row r="51" spans="1:21">
      <c r="A51" s="961">
        <v>2210805</v>
      </c>
      <c r="B51" s="962" t="s">
        <v>75</v>
      </c>
      <c r="C51" s="1012">
        <v>2000000</v>
      </c>
      <c r="D51" s="235">
        <v>1000000</v>
      </c>
      <c r="E51" s="1010">
        <f t="shared" si="5"/>
        <v>1000000</v>
      </c>
      <c r="F51" s="235"/>
      <c r="G51" s="868"/>
      <c r="H51" s="868"/>
      <c r="I51" s="1010">
        <f t="shared" si="6"/>
        <v>0</v>
      </c>
      <c r="J51" s="235"/>
      <c r="K51" s="235"/>
      <c r="L51" s="235"/>
      <c r="M51" s="235"/>
      <c r="N51" s="235"/>
      <c r="O51" s="868"/>
      <c r="P51" s="1010">
        <f t="shared" si="7"/>
        <v>0</v>
      </c>
      <c r="Q51" s="647">
        <f t="shared" si="3"/>
        <v>1000000</v>
      </c>
    </row>
    <row r="52" spans="1:21" s="1008" customFormat="1">
      <c r="A52" s="709">
        <v>2210809</v>
      </c>
      <c r="B52" s="1010" t="s">
        <v>930</v>
      </c>
      <c r="C52" s="706">
        <v>250000</v>
      </c>
      <c r="D52" s="235">
        <v>3500000</v>
      </c>
      <c r="E52" s="1010">
        <f t="shared" si="5"/>
        <v>3500000</v>
      </c>
      <c r="F52" s="235"/>
      <c r="G52" s="868"/>
      <c r="H52" s="868"/>
      <c r="I52" s="1010">
        <f t="shared" si="6"/>
        <v>0</v>
      </c>
      <c r="J52" s="235">
        <v>2000000</v>
      </c>
      <c r="K52" s="235">
        <v>1000000</v>
      </c>
      <c r="L52" s="235">
        <v>300000</v>
      </c>
      <c r="M52" s="235"/>
      <c r="N52" s="235"/>
      <c r="O52" s="868"/>
      <c r="P52" s="1010">
        <f t="shared" si="7"/>
        <v>3300000</v>
      </c>
      <c r="Q52" s="647">
        <f t="shared" si="3"/>
        <v>6800000</v>
      </c>
      <c r="R52" s="1002"/>
      <c r="S52" s="1002"/>
      <c r="T52" s="1002"/>
      <c r="U52" s="1002"/>
    </row>
    <row r="53" spans="1:21">
      <c r="A53" s="1013">
        <v>2210904</v>
      </c>
      <c r="B53" s="962" t="s">
        <v>77</v>
      </c>
      <c r="C53" s="1012">
        <v>1500000</v>
      </c>
      <c r="D53" s="235"/>
      <c r="E53" s="1010">
        <f t="shared" si="5"/>
        <v>0</v>
      </c>
      <c r="F53" s="235"/>
      <c r="G53" s="868"/>
      <c r="H53" s="868"/>
      <c r="I53" s="1010">
        <f t="shared" si="6"/>
        <v>0</v>
      </c>
      <c r="J53" s="235">
        <v>2000000</v>
      </c>
      <c r="K53" s="235"/>
      <c r="L53" s="235"/>
      <c r="M53" s="235"/>
      <c r="N53" s="235"/>
      <c r="O53" s="868"/>
      <c r="P53" s="1010">
        <f t="shared" si="7"/>
        <v>2000000</v>
      </c>
      <c r="Q53" s="647">
        <f t="shared" si="3"/>
        <v>2000000</v>
      </c>
    </row>
    <row r="54" spans="1:21">
      <c r="A54" s="961">
        <v>2210910</v>
      </c>
      <c r="B54" s="962" t="s">
        <v>78</v>
      </c>
      <c r="C54" s="1012">
        <v>2000000</v>
      </c>
      <c r="D54" s="235"/>
      <c r="E54" s="1010">
        <f t="shared" si="5"/>
        <v>0</v>
      </c>
      <c r="F54" s="235"/>
      <c r="G54" s="868"/>
      <c r="H54" s="868"/>
      <c r="I54" s="1010">
        <f t="shared" si="6"/>
        <v>0</v>
      </c>
      <c r="J54" s="235">
        <v>2000000</v>
      </c>
      <c r="K54" s="235"/>
      <c r="L54" s="235"/>
      <c r="M54" s="235"/>
      <c r="N54" s="235"/>
      <c r="O54" s="868"/>
      <c r="P54" s="1010">
        <f t="shared" si="7"/>
        <v>2000000</v>
      </c>
      <c r="Q54" s="647">
        <f t="shared" si="3"/>
        <v>2000000</v>
      </c>
    </row>
    <row r="55" spans="1:21" hidden="1">
      <c r="A55" s="961">
        <v>2211001</v>
      </c>
      <c r="B55" s="962" t="s">
        <v>79</v>
      </c>
      <c r="C55" s="1012">
        <v>0</v>
      </c>
      <c r="D55" s="235"/>
      <c r="E55" s="1010">
        <f t="shared" si="5"/>
        <v>0</v>
      </c>
      <c r="F55" s="235"/>
      <c r="G55" s="868"/>
      <c r="H55" s="868"/>
      <c r="I55" s="1010">
        <f t="shared" si="6"/>
        <v>0</v>
      </c>
      <c r="J55" s="235"/>
      <c r="K55" s="235"/>
      <c r="L55" s="235"/>
      <c r="M55" s="235"/>
      <c r="N55" s="235"/>
      <c r="O55" s="868"/>
      <c r="P55" s="1010">
        <f t="shared" si="7"/>
        <v>0</v>
      </c>
      <c r="Q55" s="647">
        <f t="shared" si="3"/>
        <v>0</v>
      </c>
    </row>
    <row r="56" spans="1:21" ht="31" hidden="1">
      <c r="A56" s="1013">
        <v>2211002</v>
      </c>
      <c r="B56" s="962" t="s">
        <v>80</v>
      </c>
      <c r="C56" s="1012">
        <v>0</v>
      </c>
      <c r="D56" s="235"/>
      <c r="E56" s="1010">
        <f t="shared" si="5"/>
        <v>0</v>
      </c>
      <c r="F56" s="235"/>
      <c r="G56" s="868"/>
      <c r="H56" s="868"/>
      <c r="I56" s="1010">
        <f t="shared" si="6"/>
        <v>0</v>
      </c>
      <c r="J56" s="235"/>
      <c r="K56" s="235"/>
      <c r="L56" s="235"/>
      <c r="M56" s="235"/>
      <c r="N56" s="235"/>
      <c r="O56" s="868"/>
      <c r="P56" s="1010">
        <f t="shared" si="7"/>
        <v>0</v>
      </c>
      <c r="Q56" s="647">
        <f t="shared" si="3"/>
        <v>0</v>
      </c>
    </row>
    <row r="57" spans="1:21" hidden="1">
      <c r="A57" s="1013">
        <v>2211003</v>
      </c>
      <c r="B57" s="962" t="s">
        <v>81</v>
      </c>
      <c r="C57" s="1012">
        <v>0</v>
      </c>
      <c r="D57" s="235"/>
      <c r="E57" s="1010">
        <f t="shared" si="5"/>
        <v>0</v>
      </c>
      <c r="F57" s="235"/>
      <c r="G57" s="868"/>
      <c r="H57" s="868"/>
      <c r="I57" s="1010">
        <f t="shared" si="6"/>
        <v>0</v>
      </c>
      <c r="J57" s="235"/>
      <c r="K57" s="235"/>
      <c r="L57" s="235"/>
      <c r="M57" s="235"/>
      <c r="N57" s="235"/>
      <c r="O57" s="868"/>
      <c r="P57" s="1010">
        <f t="shared" si="7"/>
        <v>0</v>
      </c>
      <c r="Q57" s="647">
        <f t="shared" si="3"/>
        <v>0</v>
      </c>
    </row>
    <row r="58" spans="1:21" hidden="1">
      <c r="A58" s="1013">
        <v>2211004</v>
      </c>
      <c r="B58" s="962" t="s">
        <v>82</v>
      </c>
      <c r="C58" s="1012">
        <v>0</v>
      </c>
      <c r="D58" s="235"/>
      <c r="E58" s="1010">
        <f t="shared" si="5"/>
        <v>0</v>
      </c>
      <c r="F58" s="235"/>
      <c r="G58" s="868"/>
      <c r="H58" s="868"/>
      <c r="I58" s="1010">
        <f t="shared" si="6"/>
        <v>0</v>
      </c>
      <c r="J58" s="235"/>
      <c r="K58" s="235"/>
      <c r="L58" s="235"/>
      <c r="M58" s="235"/>
      <c r="N58" s="235"/>
      <c r="O58" s="868"/>
      <c r="P58" s="1010">
        <f t="shared" si="7"/>
        <v>0</v>
      </c>
      <c r="Q58" s="647">
        <f t="shared" si="3"/>
        <v>0</v>
      </c>
    </row>
    <row r="59" spans="1:21" hidden="1">
      <c r="A59" s="1013">
        <v>2211005</v>
      </c>
      <c r="B59" s="962" t="s">
        <v>83</v>
      </c>
      <c r="C59" s="1012">
        <v>0</v>
      </c>
      <c r="D59" s="235"/>
      <c r="E59" s="1010">
        <f t="shared" si="5"/>
        <v>0</v>
      </c>
      <c r="F59" s="235"/>
      <c r="G59" s="868"/>
      <c r="H59" s="868"/>
      <c r="I59" s="1010">
        <f t="shared" si="6"/>
        <v>0</v>
      </c>
      <c r="J59" s="235"/>
      <c r="K59" s="235"/>
      <c r="L59" s="235"/>
      <c r="M59" s="235"/>
      <c r="N59" s="235"/>
      <c r="O59" s="868"/>
      <c r="P59" s="1010">
        <f t="shared" si="7"/>
        <v>0</v>
      </c>
      <c r="Q59" s="647">
        <f t="shared" si="3"/>
        <v>0</v>
      </c>
    </row>
    <row r="60" spans="1:21" ht="31" hidden="1">
      <c r="A60" s="1013">
        <v>2211006</v>
      </c>
      <c r="B60" s="962" t="s">
        <v>84</v>
      </c>
      <c r="C60" s="1012">
        <v>0</v>
      </c>
      <c r="D60" s="868"/>
      <c r="E60" s="1010">
        <f t="shared" si="5"/>
        <v>0</v>
      </c>
      <c r="F60" s="235"/>
      <c r="G60" s="868"/>
      <c r="H60" s="868"/>
      <c r="I60" s="1010">
        <f t="shared" si="6"/>
        <v>0</v>
      </c>
      <c r="J60" s="868"/>
      <c r="K60" s="868"/>
      <c r="L60" s="868"/>
      <c r="M60" s="868"/>
      <c r="N60" s="868"/>
      <c r="O60" s="868"/>
      <c r="P60" s="1010">
        <f t="shared" si="7"/>
        <v>0</v>
      </c>
      <c r="Q60" s="647">
        <f t="shared" si="3"/>
        <v>0</v>
      </c>
    </row>
    <row r="61" spans="1:21" ht="31" hidden="1">
      <c r="A61" s="1013">
        <v>2211007</v>
      </c>
      <c r="B61" s="962" t="s">
        <v>85</v>
      </c>
      <c r="C61" s="1012">
        <v>0</v>
      </c>
      <c r="D61" s="235"/>
      <c r="E61" s="1010">
        <f t="shared" si="5"/>
        <v>0</v>
      </c>
      <c r="F61" s="235"/>
      <c r="G61" s="868"/>
      <c r="H61" s="868"/>
      <c r="I61" s="1010">
        <f t="shared" si="6"/>
        <v>0</v>
      </c>
      <c r="J61" s="235"/>
      <c r="K61" s="235"/>
      <c r="L61" s="235"/>
      <c r="M61" s="235"/>
      <c r="N61" s="235"/>
      <c r="O61" s="868"/>
      <c r="P61" s="1010">
        <f t="shared" si="7"/>
        <v>0</v>
      </c>
      <c r="Q61" s="647">
        <f t="shared" si="3"/>
        <v>0</v>
      </c>
    </row>
    <row r="62" spans="1:21" ht="31" hidden="1">
      <c r="A62" s="1013">
        <v>2211008</v>
      </c>
      <c r="B62" s="962" t="s">
        <v>86</v>
      </c>
      <c r="C62" s="1012">
        <v>0</v>
      </c>
      <c r="D62" s="235"/>
      <c r="E62" s="1010">
        <f t="shared" si="5"/>
        <v>0</v>
      </c>
      <c r="F62" s="235"/>
      <c r="G62" s="868"/>
      <c r="H62" s="868"/>
      <c r="I62" s="1010">
        <f t="shared" si="6"/>
        <v>0</v>
      </c>
      <c r="J62" s="235"/>
      <c r="K62" s="235"/>
      <c r="L62" s="235"/>
      <c r="M62" s="235"/>
      <c r="N62" s="235"/>
      <c r="O62" s="868"/>
      <c r="P62" s="1010">
        <f t="shared" si="7"/>
        <v>0</v>
      </c>
      <c r="Q62" s="647">
        <f t="shared" ref="Q62:Q124" si="8">SUM(P62+I62+E62)</f>
        <v>0</v>
      </c>
    </row>
    <row r="63" spans="1:21" hidden="1">
      <c r="A63" s="1013">
        <v>2211009</v>
      </c>
      <c r="B63" s="962" t="s">
        <v>87</v>
      </c>
      <c r="C63" s="1012">
        <v>500000</v>
      </c>
      <c r="D63" s="235"/>
      <c r="E63" s="1010">
        <f t="shared" si="5"/>
        <v>0</v>
      </c>
      <c r="F63" s="235"/>
      <c r="G63" s="868"/>
      <c r="H63" s="868"/>
      <c r="I63" s="1010">
        <f t="shared" si="6"/>
        <v>0</v>
      </c>
      <c r="J63" s="235"/>
      <c r="K63" s="235"/>
      <c r="L63" s="235"/>
      <c r="M63" s="235"/>
      <c r="N63" s="235"/>
      <c r="O63" s="868"/>
      <c r="P63" s="1010">
        <f t="shared" si="7"/>
        <v>0</v>
      </c>
      <c r="Q63" s="647">
        <f t="shared" si="8"/>
        <v>0</v>
      </c>
    </row>
    <row r="64" spans="1:21" hidden="1">
      <c r="A64" s="1013">
        <v>2211015</v>
      </c>
      <c r="B64" s="962" t="s">
        <v>88</v>
      </c>
      <c r="C64" s="1012">
        <v>0</v>
      </c>
      <c r="D64" s="235"/>
      <c r="E64" s="1010">
        <f t="shared" si="5"/>
        <v>0</v>
      </c>
      <c r="F64" s="235"/>
      <c r="G64" s="868"/>
      <c r="H64" s="868"/>
      <c r="I64" s="1010">
        <f t="shared" si="6"/>
        <v>0</v>
      </c>
      <c r="J64" s="235"/>
      <c r="K64" s="235"/>
      <c r="L64" s="235"/>
      <c r="M64" s="235"/>
      <c r="N64" s="235"/>
      <c r="O64" s="868"/>
      <c r="P64" s="1010">
        <f t="shared" si="7"/>
        <v>0</v>
      </c>
      <c r="Q64" s="647">
        <f t="shared" si="8"/>
        <v>0</v>
      </c>
    </row>
    <row r="65" spans="1:17">
      <c r="A65" s="1013">
        <v>2211016</v>
      </c>
      <c r="B65" s="962" t="s">
        <v>89</v>
      </c>
      <c r="C65" s="1012">
        <v>500000</v>
      </c>
      <c r="D65" s="868">
        <v>500000</v>
      </c>
      <c r="E65" s="1010">
        <f t="shared" si="5"/>
        <v>500000</v>
      </c>
      <c r="F65" s="235"/>
      <c r="G65" s="868"/>
      <c r="H65" s="868"/>
      <c r="I65" s="1010">
        <f t="shared" si="6"/>
        <v>0</v>
      </c>
      <c r="J65" s="868"/>
      <c r="K65" s="868"/>
      <c r="L65" s="868"/>
      <c r="M65" s="868"/>
      <c r="N65" s="868"/>
      <c r="O65" s="868"/>
      <c r="P65" s="1010">
        <f t="shared" si="7"/>
        <v>0</v>
      </c>
      <c r="Q65" s="647">
        <f t="shared" si="8"/>
        <v>500000</v>
      </c>
    </row>
    <row r="66" spans="1:17" hidden="1">
      <c r="A66" s="1013">
        <v>2211019</v>
      </c>
      <c r="B66" s="962" t="s">
        <v>90</v>
      </c>
      <c r="C66" s="1012">
        <v>0</v>
      </c>
      <c r="D66" s="235"/>
      <c r="E66" s="1010">
        <f t="shared" si="5"/>
        <v>0</v>
      </c>
      <c r="F66" s="235"/>
      <c r="G66" s="868"/>
      <c r="H66" s="868"/>
      <c r="I66" s="1010">
        <f t="shared" si="6"/>
        <v>0</v>
      </c>
      <c r="J66" s="235"/>
      <c r="K66" s="235"/>
      <c r="L66" s="235"/>
      <c r="M66" s="235"/>
      <c r="N66" s="235"/>
      <c r="O66" s="868"/>
      <c r="P66" s="1010">
        <f t="shared" si="7"/>
        <v>0</v>
      </c>
      <c r="Q66" s="647">
        <f t="shared" si="8"/>
        <v>0</v>
      </c>
    </row>
    <row r="67" spans="1:17" hidden="1">
      <c r="A67" s="1013">
        <v>2211021</v>
      </c>
      <c r="B67" s="962" t="s">
        <v>91</v>
      </c>
      <c r="C67" s="1012">
        <v>0</v>
      </c>
      <c r="D67" s="235"/>
      <c r="E67" s="1010">
        <f t="shared" si="5"/>
        <v>0</v>
      </c>
      <c r="F67" s="235"/>
      <c r="G67" s="868"/>
      <c r="H67" s="868"/>
      <c r="I67" s="1010">
        <f t="shared" si="6"/>
        <v>0</v>
      </c>
      <c r="J67" s="235"/>
      <c r="K67" s="235"/>
      <c r="L67" s="235"/>
      <c r="M67" s="235"/>
      <c r="N67" s="235"/>
      <c r="O67" s="868"/>
      <c r="P67" s="1010">
        <f t="shared" si="7"/>
        <v>0</v>
      </c>
      <c r="Q67" s="647">
        <f t="shared" si="8"/>
        <v>0</v>
      </c>
    </row>
    <row r="68" spans="1:17" hidden="1">
      <c r="A68" s="1013">
        <v>2211023</v>
      </c>
      <c r="B68" s="962" t="s">
        <v>92</v>
      </c>
      <c r="C68" s="1012">
        <v>0</v>
      </c>
      <c r="D68" s="235"/>
      <c r="E68" s="1010">
        <f t="shared" si="5"/>
        <v>0</v>
      </c>
      <c r="F68" s="235"/>
      <c r="G68" s="868"/>
      <c r="H68" s="868"/>
      <c r="I68" s="1010">
        <f t="shared" si="6"/>
        <v>0</v>
      </c>
      <c r="J68" s="235"/>
      <c r="K68" s="235"/>
      <c r="L68" s="235"/>
      <c r="M68" s="235"/>
      <c r="N68" s="235"/>
      <c r="O68" s="868"/>
      <c r="P68" s="1010">
        <f t="shared" si="7"/>
        <v>0</v>
      </c>
      <c r="Q68" s="647">
        <f t="shared" si="8"/>
        <v>0</v>
      </c>
    </row>
    <row r="69" spans="1:17" hidden="1">
      <c r="A69" s="1013">
        <v>2211026</v>
      </c>
      <c r="B69" s="962" t="s">
        <v>93</v>
      </c>
      <c r="C69" s="1012">
        <v>0</v>
      </c>
      <c r="D69" s="235"/>
      <c r="E69" s="1010">
        <f t="shared" si="5"/>
        <v>0</v>
      </c>
      <c r="F69" s="235"/>
      <c r="G69" s="868"/>
      <c r="H69" s="868"/>
      <c r="I69" s="1010">
        <f t="shared" si="6"/>
        <v>0</v>
      </c>
      <c r="J69" s="235"/>
      <c r="K69" s="235"/>
      <c r="L69" s="235"/>
      <c r="M69" s="235"/>
      <c r="N69" s="235"/>
      <c r="O69" s="868"/>
      <c r="P69" s="1010">
        <f t="shared" si="7"/>
        <v>0</v>
      </c>
      <c r="Q69" s="647">
        <f t="shared" si="8"/>
        <v>0</v>
      </c>
    </row>
    <row r="70" spans="1:17" hidden="1">
      <c r="A70" s="1013">
        <v>2211028</v>
      </c>
      <c r="B70" s="962" t="s">
        <v>94</v>
      </c>
      <c r="C70" s="1012">
        <v>0</v>
      </c>
      <c r="D70" s="235"/>
      <c r="E70" s="1010">
        <f t="shared" si="5"/>
        <v>0</v>
      </c>
      <c r="F70" s="235"/>
      <c r="G70" s="868"/>
      <c r="H70" s="868"/>
      <c r="I70" s="1010">
        <f t="shared" si="6"/>
        <v>0</v>
      </c>
      <c r="J70" s="235"/>
      <c r="K70" s="235"/>
      <c r="L70" s="235"/>
      <c r="M70" s="235"/>
      <c r="N70" s="235"/>
      <c r="O70" s="868"/>
      <c r="P70" s="1010">
        <f t="shared" si="7"/>
        <v>0</v>
      </c>
      <c r="Q70" s="647">
        <f t="shared" si="8"/>
        <v>0</v>
      </c>
    </row>
    <row r="71" spans="1:17" hidden="1">
      <c r="A71" s="1013">
        <v>2211029</v>
      </c>
      <c r="B71" s="962" t="s">
        <v>95</v>
      </c>
      <c r="C71" s="1012">
        <v>0</v>
      </c>
      <c r="D71" s="235"/>
      <c r="E71" s="1010">
        <f t="shared" si="5"/>
        <v>0</v>
      </c>
      <c r="F71" s="235"/>
      <c r="G71" s="868"/>
      <c r="H71" s="868"/>
      <c r="I71" s="1010">
        <f t="shared" si="6"/>
        <v>0</v>
      </c>
      <c r="J71" s="235"/>
      <c r="K71" s="235"/>
      <c r="L71" s="235"/>
      <c r="M71" s="235"/>
      <c r="N71" s="235"/>
      <c r="O71" s="868"/>
      <c r="P71" s="1010">
        <f t="shared" si="7"/>
        <v>0</v>
      </c>
      <c r="Q71" s="647">
        <f t="shared" si="8"/>
        <v>0</v>
      </c>
    </row>
    <row r="72" spans="1:17" ht="31">
      <c r="A72" s="1013">
        <v>2211101</v>
      </c>
      <c r="B72" s="962" t="s">
        <v>96</v>
      </c>
      <c r="C72" s="1012">
        <v>1000000</v>
      </c>
      <c r="D72" s="235">
        <v>1808043</v>
      </c>
      <c r="E72" s="1010">
        <f t="shared" si="5"/>
        <v>1808043</v>
      </c>
      <c r="F72" s="235"/>
      <c r="G72" s="868"/>
      <c r="H72" s="868"/>
      <c r="I72" s="1010">
        <f t="shared" si="6"/>
        <v>0</v>
      </c>
      <c r="J72" s="235"/>
      <c r="K72" s="235"/>
      <c r="L72" s="235"/>
      <c r="M72" s="235"/>
      <c r="N72" s="235"/>
      <c r="O72" s="868"/>
      <c r="P72" s="1010">
        <f t="shared" si="7"/>
        <v>0</v>
      </c>
      <c r="Q72" s="647">
        <f t="shared" si="8"/>
        <v>1808043</v>
      </c>
    </row>
    <row r="73" spans="1:17" ht="31" hidden="1">
      <c r="A73" s="1013">
        <v>2211102</v>
      </c>
      <c r="B73" s="962" t="s">
        <v>97</v>
      </c>
      <c r="C73" s="1012">
        <v>900000</v>
      </c>
      <c r="D73" s="235"/>
      <c r="E73" s="1010">
        <f t="shared" si="5"/>
        <v>0</v>
      </c>
      <c r="F73" s="235"/>
      <c r="G73" s="868"/>
      <c r="H73" s="868"/>
      <c r="I73" s="1010">
        <f t="shared" si="6"/>
        <v>0</v>
      </c>
      <c r="J73" s="235"/>
      <c r="K73" s="235"/>
      <c r="L73" s="235"/>
      <c r="M73" s="235"/>
      <c r="N73" s="235"/>
      <c r="O73" s="868"/>
      <c r="P73" s="1010">
        <f t="shared" si="7"/>
        <v>0</v>
      </c>
      <c r="Q73" s="647">
        <f t="shared" si="8"/>
        <v>0</v>
      </c>
    </row>
    <row r="74" spans="1:17" ht="31">
      <c r="A74" s="1013">
        <v>2211103</v>
      </c>
      <c r="B74" s="962" t="s">
        <v>98</v>
      </c>
      <c r="C74" s="1012">
        <v>500000</v>
      </c>
      <c r="D74" s="868">
        <v>500000</v>
      </c>
      <c r="E74" s="1010">
        <f t="shared" si="5"/>
        <v>500000</v>
      </c>
      <c r="F74" s="235"/>
      <c r="G74" s="868"/>
      <c r="H74" s="868"/>
      <c r="I74" s="1010">
        <f t="shared" si="6"/>
        <v>0</v>
      </c>
      <c r="J74" s="868"/>
      <c r="K74" s="868"/>
      <c r="L74" s="868"/>
      <c r="M74" s="868"/>
      <c r="N74" s="868"/>
      <c r="O74" s="868"/>
      <c r="P74" s="1010">
        <f t="shared" si="7"/>
        <v>0</v>
      </c>
      <c r="Q74" s="647">
        <f t="shared" si="8"/>
        <v>500000</v>
      </c>
    </row>
    <row r="75" spans="1:17" ht="28.15" hidden="1" customHeight="1">
      <c r="A75" s="1013">
        <v>2211201</v>
      </c>
      <c r="B75" s="962" t="s">
        <v>99</v>
      </c>
      <c r="C75" s="1012">
        <v>3000000</v>
      </c>
      <c r="D75" s="868"/>
      <c r="E75" s="1010">
        <f t="shared" si="5"/>
        <v>0</v>
      </c>
      <c r="F75" s="235"/>
      <c r="G75" s="868"/>
      <c r="H75" s="868"/>
      <c r="I75" s="1010">
        <f t="shared" si="6"/>
        <v>0</v>
      </c>
      <c r="J75" s="235"/>
      <c r="K75" s="235"/>
      <c r="L75" s="235"/>
      <c r="M75" s="235"/>
      <c r="N75" s="235"/>
      <c r="O75" s="868"/>
      <c r="P75" s="1010">
        <f t="shared" si="7"/>
        <v>0</v>
      </c>
      <c r="Q75" s="647">
        <f t="shared" si="8"/>
        <v>0</v>
      </c>
    </row>
    <row r="76" spans="1:17">
      <c r="A76" s="1013">
        <v>2211203</v>
      </c>
      <c r="B76" s="962" t="s">
        <v>100</v>
      </c>
      <c r="C76" s="1012">
        <v>0</v>
      </c>
      <c r="D76" s="235">
        <v>3000000</v>
      </c>
      <c r="E76" s="1010">
        <f t="shared" ref="E76:E105" si="9">SUM(D76)</f>
        <v>3000000</v>
      </c>
      <c r="F76" s="235"/>
      <c r="G76" s="868"/>
      <c r="H76" s="868"/>
      <c r="I76" s="1010">
        <f t="shared" ref="I76:I105" si="10">SUM(F76:H76)</f>
        <v>0</v>
      </c>
      <c r="J76" s="235">
        <v>4000000</v>
      </c>
      <c r="K76" s="235"/>
      <c r="L76" s="235"/>
      <c r="M76" s="235"/>
      <c r="N76" s="235"/>
      <c r="O76" s="868"/>
      <c r="P76" s="1010">
        <f t="shared" ref="P76:P105" si="11">SUM(J76:O76)</f>
        <v>4000000</v>
      </c>
      <c r="Q76" s="647">
        <f t="shared" si="8"/>
        <v>7000000</v>
      </c>
    </row>
    <row r="77" spans="1:17" ht="31" hidden="1">
      <c r="A77" s="1013">
        <v>2211204</v>
      </c>
      <c r="B77" s="962" t="s">
        <v>101</v>
      </c>
      <c r="C77" s="1012">
        <v>50000</v>
      </c>
      <c r="D77" s="235"/>
      <c r="E77" s="1010">
        <f t="shared" si="9"/>
        <v>0</v>
      </c>
      <c r="F77" s="235"/>
      <c r="G77" s="868"/>
      <c r="H77" s="868"/>
      <c r="I77" s="1010">
        <f t="shared" si="10"/>
        <v>0</v>
      </c>
      <c r="J77" s="235"/>
      <c r="K77" s="235"/>
      <c r="L77" s="235"/>
      <c r="M77" s="235"/>
      <c r="N77" s="235"/>
      <c r="O77" s="868"/>
      <c r="P77" s="1010">
        <f t="shared" si="11"/>
        <v>0</v>
      </c>
      <c r="Q77" s="647">
        <f t="shared" si="8"/>
        <v>0</v>
      </c>
    </row>
    <row r="78" spans="1:17">
      <c r="A78" s="1013">
        <v>2211301</v>
      </c>
      <c r="B78" s="962" t="s">
        <v>102</v>
      </c>
      <c r="C78" s="1012">
        <v>0</v>
      </c>
      <c r="D78" s="235">
        <v>50000</v>
      </c>
      <c r="E78" s="1010">
        <f t="shared" si="9"/>
        <v>50000</v>
      </c>
      <c r="F78" s="235"/>
      <c r="G78" s="868"/>
      <c r="H78" s="868"/>
      <c r="I78" s="1010">
        <f t="shared" si="10"/>
        <v>0</v>
      </c>
      <c r="J78" s="235"/>
      <c r="K78" s="235"/>
      <c r="L78" s="235"/>
      <c r="M78" s="235"/>
      <c r="N78" s="235"/>
      <c r="O78" s="868"/>
      <c r="P78" s="1010">
        <f t="shared" si="11"/>
        <v>0</v>
      </c>
      <c r="Q78" s="647">
        <f t="shared" si="8"/>
        <v>50000</v>
      </c>
    </row>
    <row r="79" spans="1:17" hidden="1">
      <c r="A79" s="1013">
        <v>2211305</v>
      </c>
      <c r="B79" s="962" t="s">
        <v>103</v>
      </c>
      <c r="C79" s="1012">
        <v>0</v>
      </c>
      <c r="D79" s="235"/>
      <c r="E79" s="1010">
        <f t="shared" si="9"/>
        <v>0</v>
      </c>
      <c r="F79" s="235"/>
      <c r="G79" s="868"/>
      <c r="H79" s="868"/>
      <c r="I79" s="1010">
        <f t="shared" si="10"/>
        <v>0</v>
      </c>
      <c r="J79" s="235"/>
      <c r="K79" s="235"/>
      <c r="L79" s="235"/>
      <c r="M79" s="235"/>
      <c r="N79" s="235"/>
      <c r="O79" s="868"/>
      <c r="P79" s="1010">
        <f t="shared" si="11"/>
        <v>0</v>
      </c>
      <c r="Q79" s="647">
        <f t="shared" si="8"/>
        <v>0</v>
      </c>
    </row>
    <row r="80" spans="1:17" ht="46.5">
      <c r="A80" s="1013">
        <v>2211306</v>
      </c>
      <c r="B80" s="962" t="s">
        <v>104</v>
      </c>
      <c r="C80" s="1012">
        <v>500000</v>
      </c>
      <c r="D80" s="868">
        <v>3000000</v>
      </c>
      <c r="E80" s="1010">
        <f t="shared" si="9"/>
        <v>3000000</v>
      </c>
      <c r="F80" s="235"/>
      <c r="G80" s="868"/>
      <c r="H80" s="868"/>
      <c r="I80" s="1010">
        <f t="shared" si="10"/>
        <v>0</v>
      </c>
      <c r="J80" s="868"/>
      <c r="K80" s="868"/>
      <c r="L80" s="868"/>
      <c r="M80" s="868"/>
      <c r="N80" s="868"/>
      <c r="O80" s="868"/>
      <c r="P80" s="1010">
        <f t="shared" si="11"/>
        <v>0</v>
      </c>
      <c r="Q80" s="647">
        <f t="shared" si="8"/>
        <v>3000000</v>
      </c>
    </row>
    <row r="81" spans="1:21" ht="31" hidden="1">
      <c r="A81" s="1013">
        <v>2211308</v>
      </c>
      <c r="B81" s="962" t="s">
        <v>105</v>
      </c>
      <c r="C81" s="1012">
        <v>5500000</v>
      </c>
      <c r="D81" s="868"/>
      <c r="E81" s="1010">
        <f t="shared" si="9"/>
        <v>0</v>
      </c>
      <c r="F81" s="235"/>
      <c r="G81" s="868"/>
      <c r="H81" s="868"/>
      <c r="I81" s="1010">
        <f t="shared" si="10"/>
        <v>0</v>
      </c>
      <c r="J81" s="868"/>
      <c r="K81" s="868"/>
      <c r="L81" s="868"/>
      <c r="M81" s="868"/>
      <c r="N81" s="868"/>
      <c r="O81" s="868"/>
      <c r="P81" s="1010">
        <f t="shared" si="11"/>
        <v>0</v>
      </c>
      <c r="Q81" s="647">
        <f t="shared" si="8"/>
        <v>0</v>
      </c>
    </row>
    <row r="82" spans="1:21" hidden="1">
      <c r="A82" s="1013">
        <v>2211310</v>
      </c>
      <c r="B82" s="962" t="s">
        <v>106</v>
      </c>
      <c r="C82" s="1012">
        <v>800000</v>
      </c>
      <c r="D82" s="235"/>
      <c r="E82" s="1010">
        <f t="shared" si="9"/>
        <v>0</v>
      </c>
      <c r="F82" s="235"/>
      <c r="G82" s="868"/>
      <c r="H82" s="868"/>
      <c r="I82" s="1010">
        <f t="shared" si="10"/>
        <v>0</v>
      </c>
      <c r="J82" s="235"/>
      <c r="K82" s="235"/>
      <c r="L82" s="235"/>
      <c r="M82" s="235"/>
      <c r="N82" s="235"/>
      <c r="O82" s="868"/>
      <c r="P82" s="1010">
        <f t="shared" si="11"/>
        <v>0</v>
      </c>
      <c r="Q82" s="647">
        <f t="shared" si="8"/>
        <v>0</v>
      </c>
    </row>
    <row r="83" spans="1:21" hidden="1">
      <c r="A83" s="1013">
        <v>2211320</v>
      </c>
      <c r="B83" s="1012" t="s">
        <v>107</v>
      </c>
      <c r="C83" s="1012">
        <v>200000</v>
      </c>
      <c r="D83" s="235"/>
      <c r="E83" s="1010">
        <f t="shared" si="9"/>
        <v>0</v>
      </c>
      <c r="F83" s="235"/>
      <c r="G83" s="868"/>
      <c r="H83" s="868"/>
      <c r="I83" s="1010">
        <f t="shared" si="10"/>
        <v>0</v>
      </c>
      <c r="J83" s="235"/>
      <c r="K83" s="235"/>
      <c r="L83" s="235"/>
      <c r="M83" s="235"/>
      <c r="N83" s="235"/>
      <c r="O83" s="868"/>
      <c r="P83" s="1010">
        <f t="shared" si="11"/>
        <v>0</v>
      </c>
      <c r="Q83" s="647">
        <f t="shared" si="8"/>
        <v>0</v>
      </c>
    </row>
    <row r="84" spans="1:21" hidden="1">
      <c r="A84" s="961">
        <v>2211323</v>
      </c>
      <c r="B84" s="962" t="s">
        <v>108</v>
      </c>
      <c r="C84" s="1012">
        <v>0</v>
      </c>
      <c r="D84" s="235"/>
      <c r="E84" s="1010">
        <f t="shared" si="9"/>
        <v>0</v>
      </c>
      <c r="F84" s="235"/>
      <c r="G84" s="868"/>
      <c r="H84" s="868"/>
      <c r="I84" s="1010">
        <f t="shared" si="10"/>
        <v>0</v>
      </c>
      <c r="J84" s="235"/>
      <c r="K84" s="235"/>
      <c r="L84" s="235"/>
      <c r="M84" s="235"/>
      <c r="N84" s="235"/>
      <c r="O84" s="868"/>
      <c r="P84" s="1010">
        <f t="shared" si="11"/>
        <v>0</v>
      </c>
      <c r="Q84" s="647">
        <f t="shared" si="8"/>
        <v>0</v>
      </c>
    </row>
    <row r="85" spans="1:21" hidden="1">
      <c r="A85" s="961">
        <v>2211329</v>
      </c>
      <c r="B85" s="962" t="s">
        <v>109</v>
      </c>
      <c r="C85" s="1012">
        <v>0</v>
      </c>
      <c r="D85" s="235"/>
      <c r="E85" s="1010">
        <f t="shared" si="9"/>
        <v>0</v>
      </c>
      <c r="F85" s="235"/>
      <c r="G85" s="868"/>
      <c r="H85" s="868"/>
      <c r="I85" s="1010">
        <f t="shared" si="10"/>
        <v>0</v>
      </c>
      <c r="J85" s="235"/>
      <c r="K85" s="235"/>
      <c r="L85" s="235"/>
      <c r="M85" s="235"/>
      <c r="N85" s="235"/>
      <c r="O85" s="868"/>
      <c r="P85" s="1010">
        <f t="shared" si="11"/>
        <v>0</v>
      </c>
      <c r="Q85" s="647">
        <f t="shared" si="8"/>
        <v>0</v>
      </c>
    </row>
    <row r="86" spans="1:21" hidden="1">
      <c r="A86" s="1013">
        <v>2211332</v>
      </c>
      <c r="B86" s="962" t="s">
        <v>110</v>
      </c>
      <c r="C86" s="1012">
        <v>0</v>
      </c>
      <c r="D86" s="235"/>
      <c r="E86" s="1010">
        <f t="shared" si="9"/>
        <v>0</v>
      </c>
      <c r="F86" s="235"/>
      <c r="G86" s="868"/>
      <c r="H86" s="868"/>
      <c r="I86" s="1010">
        <f t="shared" si="10"/>
        <v>0</v>
      </c>
      <c r="J86" s="235"/>
      <c r="K86" s="235"/>
      <c r="L86" s="235"/>
      <c r="M86" s="235"/>
      <c r="N86" s="235"/>
      <c r="O86" s="868"/>
      <c r="P86" s="1010">
        <f t="shared" si="11"/>
        <v>0</v>
      </c>
      <c r="Q86" s="647">
        <f t="shared" si="8"/>
        <v>0</v>
      </c>
    </row>
    <row r="87" spans="1:21" s="1003" customFormat="1">
      <c r="A87" s="1021">
        <v>2810205</v>
      </c>
      <c r="B87" s="1022" t="s">
        <v>111</v>
      </c>
      <c r="C87" s="1023">
        <v>5000000</v>
      </c>
      <c r="D87" s="235">
        <v>5000000</v>
      </c>
      <c r="E87" s="1010">
        <f t="shared" si="9"/>
        <v>5000000</v>
      </c>
      <c r="F87" s="235"/>
      <c r="G87" s="868"/>
      <c r="H87" s="868"/>
      <c r="I87" s="1010">
        <f t="shared" si="10"/>
        <v>0</v>
      </c>
      <c r="J87" s="235"/>
      <c r="K87" s="235"/>
      <c r="L87" s="235"/>
      <c r="M87" s="235"/>
      <c r="N87" s="235"/>
      <c r="O87" s="868"/>
      <c r="P87" s="1010">
        <f t="shared" si="11"/>
        <v>0</v>
      </c>
      <c r="Q87" s="647">
        <f t="shared" si="8"/>
        <v>5000000</v>
      </c>
      <c r="R87" s="1579"/>
      <c r="S87" s="1579"/>
      <c r="T87" s="1579"/>
      <c r="U87" s="1579"/>
    </row>
    <row r="88" spans="1:21">
      <c r="A88" s="961">
        <v>2640402</v>
      </c>
      <c r="B88" s="962" t="s">
        <v>112</v>
      </c>
      <c r="C88" s="1012">
        <v>1000000</v>
      </c>
      <c r="D88" s="235">
        <v>500000</v>
      </c>
      <c r="E88" s="1010">
        <f t="shared" si="9"/>
        <v>500000</v>
      </c>
      <c r="F88" s="235"/>
      <c r="G88" s="868"/>
      <c r="H88" s="868"/>
      <c r="I88" s="1010">
        <f t="shared" si="10"/>
        <v>0</v>
      </c>
      <c r="J88" s="235"/>
      <c r="K88" s="235"/>
      <c r="L88" s="235"/>
      <c r="M88" s="235"/>
      <c r="N88" s="235"/>
      <c r="O88" s="868"/>
      <c r="P88" s="1010">
        <f t="shared" si="11"/>
        <v>0</v>
      </c>
      <c r="Q88" s="647">
        <f t="shared" si="8"/>
        <v>500000</v>
      </c>
    </row>
    <row r="89" spans="1:21">
      <c r="A89" s="1013">
        <v>2640403</v>
      </c>
      <c r="B89" s="962" t="s">
        <v>113</v>
      </c>
      <c r="C89" s="1012">
        <v>1200000</v>
      </c>
      <c r="D89" s="235">
        <v>500000</v>
      </c>
      <c r="E89" s="1010">
        <f t="shared" si="9"/>
        <v>500000</v>
      </c>
      <c r="F89" s="235"/>
      <c r="G89" s="868"/>
      <c r="H89" s="868"/>
      <c r="I89" s="1010">
        <f t="shared" si="10"/>
        <v>0</v>
      </c>
      <c r="J89" s="235"/>
      <c r="K89" s="235"/>
      <c r="L89" s="235"/>
      <c r="M89" s="235"/>
      <c r="N89" s="235"/>
      <c r="O89" s="868"/>
      <c r="P89" s="1010">
        <f t="shared" si="11"/>
        <v>0</v>
      </c>
      <c r="Q89" s="647">
        <f t="shared" si="8"/>
        <v>500000</v>
      </c>
    </row>
    <row r="90" spans="1:21" hidden="1">
      <c r="A90" s="1013">
        <v>2640599</v>
      </c>
      <c r="B90" s="962" t="s">
        <v>114</v>
      </c>
      <c r="C90" s="1012">
        <v>26000000</v>
      </c>
      <c r="D90" s="235"/>
      <c r="E90" s="1010">
        <f t="shared" si="9"/>
        <v>0</v>
      </c>
      <c r="F90" s="235"/>
      <c r="G90" s="868"/>
      <c r="H90" s="868"/>
      <c r="I90" s="1010">
        <f t="shared" si="10"/>
        <v>0</v>
      </c>
      <c r="J90" s="235"/>
      <c r="K90" s="235"/>
      <c r="L90" s="235"/>
      <c r="M90" s="235"/>
      <c r="N90" s="235"/>
      <c r="O90" s="868"/>
      <c r="P90" s="1010">
        <f t="shared" si="11"/>
        <v>0</v>
      </c>
      <c r="Q90" s="647">
        <f t="shared" si="8"/>
        <v>0</v>
      </c>
    </row>
    <row r="91" spans="1:21" hidden="1">
      <c r="A91" s="1013">
        <v>2649999</v>
      </c>
      <c r="B91" s="962" t="s">
        <v>115</v>
      </c>
      <c r="C91" s="1012">
        <v>500000</v>
      </c>
      <c r="D91" s="235"/>
      <c r="E91" s="1010">
        <f t="shared" si="9"/>
        <v>0</v>
      </c>
      <c r="F91" s="235"/>
      <c r="G91" s="868"/>
      <c r="H91" s="868"/>
      <c r="I91" s="1010">
        <f t="shared" si="10"/>
        <v>0</v>
      </c>
      <c r="J91" s="235"/>
      <c r="K91" s="235"/>
      <c r="L91" s="235"/>
      <c r="M91" s="235"/>
      <c r="N91" s="235"/>
      <c r="O91" s="868"/>
      <c r="P91" s="1010">
        <f t="shared" si="11"/>
        <v>0</v>
      </c>
      <c r="Q91" s="647">
        <f t="shared" si="8"/>
        <v>0</v>
      </c>
    </row>
    <row r="92" spans="1:21" hidden="1">
      <c r="A92" s="1013">
        <v>2710102</v>
      </c>
      <c r="B92" s="962" t="s">
        <v>31</v>
      </c>
      <c r="C92" s="1012">
        <v>5000000</v>
      </c>
      <c r="D92" s="235"/>
      <c r="E92" s="1010">
        <f t="shared" si="9"/>
        <v>0</v>
      </c>
      <c r="F92" s="235"/>
      <c r="G92" s="868"/>
      <c r="H92" s="868"/>
      <c r="I92" s="1010">
        <f t="shared" si="10"/>
        <v>0</v>
      </c>
      <c r="J92" s="235"/>
      <c r="K92" s="235"/>
      <c r="L92" s="235"/>
      <c r="M92" s="235"/>
      <c r="N92" s="235"/>
      <c r="O92" s="868"/>
      <c r="P92" s="1010">
        <f t="shared" si="11"/>
        <v>0</v>
      </c>
      <c r="Q92" s="647">
        <f t="shared" si="8"/>
        <v>0</v>
      </c>
    </row>
    <row r="93" spans="1:21" s="1002" customFormat="1" hidden="1">
      <c r="A93" s="709">
        <v>2990105</v>
      </c>
      <c r="B93" s="1010" t="s">
        <v>116</v>
      </c>
      <c r="C93" s="706">
        <v>0</v>
      </c>
      <c r="D93" s="235"/>
      <c r="E93" s="1010">
        <f t="shared" si="9"/>
        <v>0</v>
      </c>
      <c r="F93" s="235"/>
      <c r="G93" s="868"/>
      <c r="H93" s="868"/>
      <c r="I93" s="1010">
        <f t="shared" si="10"/>
        <v>0</v>
      </c>
      <c r="J93" s="235"/>
      <c r="K93" s="235"/>
      <c r="L93" s="235"/>
      <c r="M93" s="235"/>
      <c r="N93" s="235"/>
      <c r="O93" s="868"/>
      <c r="P93" s="1010">
        <f t="shared" si="11"/>
        <v>0</v>
      </c>
      <c r="Q93" s="647">
        <f t="shared" si="8"/>
        <v>0</v>
      </c>
    </row>
    <row r="94" spans="1:21" ht="31">
      <c r="A94" s="963">
        <v>3110902</v>
      </c>
      <c r="B94" s="889" t="s">
        <v>931</v>
      </c>
      <c r="C94" s="1012">
        <v>400000</v>
      </c>
      <c r="D94" s="235">
        <v>5000000</v>
      </c>
      <c r="E94" s="1010">
        <f t="shared" si="9"/>
        <v>5000000</v>
      </c>
      <c r="F94" s="235"/>
      <c r="G94" s="868"/>
      <c r="H94" s="868"/>
      <c r="I94" s="1010">
        <f t="shared" si="10"/>
        <v>0</v>
      </c>
      <c r="J94" s="235">
        <v>24200000</v>
      </c>
      <c r="K94" s="235"/>
      <c r="L94" s="235"/>
      <c r="M94" s="235"/>
      <c r="N94" s="235"/>
      <c r="O94" s="868"/>
      <c r="P94" s="1010">
        <f t="shared" si="11"/>
        <v>24200000</v>
      </c>
      <c r="Q94" s="647">
        <f t="shared" si="8"/>
        <v>29200000</v>
      </c>
    </row>
    <row r="95" spans="1:21" hidden="1">
      <c r="A95" s="1013">
        <v>3111001</v>
      </c>
      <c r="B95" s="962" t="s">
        <v>117</v>
      </c>
      <c r="C95" s="1012">
        <v>0</v>
      </c>
      <c r="D95" s="868"/>
      <c r="E95" s="1010">
        <f t="shared" si="9"/>
        <v>0</v>
      </c>
      <c r="F95" s="235"/>
      <c r="G95" s="868"/>
      <c r="H95" s="868"/>
      <c r="I95" s="1010">
        <f t="shared" si="10"/>
        <v>0</v>
      </c>
      <c r="J95" s="868"/>
      <c r="K95" s="868"/>
      <c r="L95" s="868"/>
      <c r="M95" s="868"/>
      <c r="N95" s="868"/>
      <c r="O95" s="868"/>
      <c r="P95" s="1010">
        <f t="shared" si="11"/>
        <v>0</v>
      </c>
      <c r="Q95" s="647">
        <f t="shared" si="8"/>
        <v>0</v>
      </c>
    </row>
    <row r="96" spans="1:21">
      <c r="A96" s="1013">
        <v>3111002</v>
      </c>
      <c r="B96" s="962" t="s">
        <v>118</v>
      </c>
      <c r="C96" s="1012">
        <v>0</v>
      </c>
      <c r="D96" s="235">
        <v>300000</v>
      </c>
      <c r="E96" s="1010">
        <f t="shared" si="9"/>
        <v>300000</v>
      </c>
      <c r="F96" s="235"/>
      <c r="G96" s="868"/>
      <c r="H96" s="868"/>
      <c r="I96" s="1010">
        <f t="shared" si="10"/>
        <v>0</v>
      </c>
      <c r="J96" s="235"/>
      <c r="K96" s="235"/>
      <c r="L96" s="235"/>
      <c r="M96" s="235"/>
      <c r="N96" s="235"/>
      <c r="O96" s="868"/>
      <c r="P96" s="1010">
        <f t="shared" si="11"/>
        <v>0</v>
      </c>
      <c r="Q96" s="647">
        <f t="shared" si="8"/>
        <v>300000</v>
      </c>
    </row>
    <row r="97" spans="1:17" ht="31" hidden="1">
      <c r="A97" s="1013">
        <v>3111102</v>
      </c>
      <c r="B97" s="962" t="s">
        <v>119</v>
      </c>
      <c r="C97" s="1012">
        <v>350000</v>
      </c>
      <c r="D97" s="235"/>
      <c r="E97" s="1010">
        <f t="shared" si="9"/>
        <v>0</v>
      </c>
      <c r="F97" s="235"/>
      <c r="G97" s="868"/>
      <c r="H97" s="868"/>
      <c r="I97" s="1010">
        <f t="shared" si="10"/>
        <v>0</v>
      </c>
      <c r="J97" s="235"/>
      <c r="K97" s="235"/>
      <c r="L97" s="235"/>
      <c r="M97" s="235"/>
      <c r="N97" s="235"/>
      <c r="O97" s="868"/>
      <c r="P97" s="1010">
        <f t="shared" si="11"/>
        <v>0</v>
      </c>
      <c r="Q97" s="647">
        <f t="shared" si="8"/>
        <v>0</v>
      </c>
    </row>
    <row r="98" spans="1:17" hidden="1">
      <c r="A98" s="1013">
        <v>3111107</v>
      </c>
      <c r="B98" s="962" t="s">
        <v>120</v>
      </c>
      <c r="C98" s="1012">
        <v>0</v>
      </c>
      <c r="D98" s="235"/>
      <c r="E98" s="1010">
        <f t="shared" si="9"/>
        <v>0</v>
      </c>
      <c r="F98" s="235"/>
      <c r="G98" s="868"/>
      <c r="H98" s="868"/>
      <c r="I98" s="1010">
        <f t="shared" si="10"/>
        <v>0</v>
      </c>
      <c r="J98" s="235"/>
      <c r="K98" s="235"/>
      <c r="L98" s="235"/>
      <c r="M98" s="235"/>
      <c r="N98" s="235"/>
      <c r="O98" s="868"/>
      <c r="P98" s="1010">
        <f t="shared" si="11"/>
        <v>0</v>
      </c>
      <c r="Q98" s="647">
        <f t="shared" si="8"/>
        <v>0</v>
      </c>
    </row>
    <row r="99" spans="1:17" s="1002" customFormat="1" ht="31" hidden="1">
      <c r="A99" s="709">
        <v>3110501</v>
      </c>
      <c r="B99" s="967" t="s">
        <v>121</v>
      </c>
      <c r="C99" s="706">
        <v>0</v>
      </c>
      <c r="D99" s="235"/>
      <c r="E99" s="1010">
        <f t="shared" si="9"/>
        <v>0</v>
      </c>
      <c r="F99" s="235"/>
      <c r="G99" s="868"/>
      <c r="H99" s="868"/>
      <c r="I99" s="1010">
        <f t="shared" si="10"/>
        <v>0</v>
      </c>
      <c r="J99" s="235"/>
      <c r="K99" s="235"/>
      <c r="L99" s="235"/>
      <c r="M99" s="235"/>
      <c r="N99" s="235"/>
      <c r="O99" s="868"/>
      <c r="P99" s="1010">
        <f t="shared" si="11"/>
        <v>0</v>
      </c>
      <c r="Q99" s="647">
        <f t="shared" si="8"/>
        <v>0</v>
      </c>
    </row>
    <row r="100" spans="1:17" hidden="1">
      <c r="A100" s="1013">
        <v>3111305</v>
      </c>
      <c r="B100" s="962" t="s">
        <v>122</v>
      </c>
      <c r="C100" s="1012">
        <v>500000</v>
      </c>
      <c r="D100" s="235"/>
      <c r="E100" s="1010">
        <f t="shared" si="9"/>
        <v>0</v>
      </c>
      <c r="F100" s="235"/>
      <c r="G100" s="868"/>
      <c r="H100" s="868"/>
      <c r="I100" s="1010">
        <f t="shared" si="10"/>
        <v>0</v>
      </c>
      <c r="J100" s="235"/>
      <c r="K100" s="235"/>
      <c r="L100" s="235"/>
      <c r="M100" s="235"/>
      <c r="N100" s="235"/>
      <c r="O100" s="868"/>
      <c r="P100" s="1010">
        <f t="shared" si="11"/>
        <v>0</v>
      </c>
      <c r="Q100" s="647">
        <f t="shared" si="8"/>
        <v>0</v>
      </c>
    </row>
    <row r="101" spans="1:17">
      <c r="A101" s="1013">
        <v>3111401</v>
      </c>
      <c r="B101" s="962" t="s">
        <v>123</v>
      </c>
      <c r="C101" s="1012">
        <v>500000</v>
      </c>
      <c r="D101" s="235"/>
      <c r="E101" s="1010">
        <f t="shared" si="9"/>
        <v>0</v>
      </c>
      <c r="F101" s="235"/>
      <c r="G101" s="868"/>
      <c r="H101" s="868"/>
      <c r="I101" s="1010">
        <f t="shared" si="10"/>
        <v>0</v>
      </c>
      <c r="J101" s="235"/>
      <c r="K101" s="235"/>
      <c r="L101" s="235"/>
      <c r="M101" s="235"/>
      <c r="N101" s="235">
        <v>500000</v>
      </c>
      <c r="O101" s="868"/>
      <c r="P101" s="1010">
        <f t="shared" si="11"/>
        <v>500000</v>
      </c>
      <c r="Q101" s="647">
        <f t="shared" si="8"/>
        <v>500000</v>
      </c>
    </row>
    <row r="102" spans="1:17" hidden="1">
      <c r="A102" s="1013">
        <v>3111403</v>
      </c>
      <c r="B102" s="962" t="s">
        <v>124</v>
      </c>
      <c r="C102" s="1012">
        <v>1000000</v>
      </c>
      <c r="D102" s="868"/>
      <c r="E102" s="1010">
        <f t="shared" si="9"/>
        <v>0</v>
      </c>
      <c r="F102" s="235"/>
      <c r="G102" s="868"/>
      <c r="H102" s="868"/>
      <c r="I102" s="1010">
        <f t="shared" si="10"/>
        <v>0</v>
      </c>
      <c r="J102" s="868"/>
      <c r="K102" s="868"/>
      <c r="L102" s="868"/>
      <c r="M102" s="868"/>
      <c r="N102" s="868"/>
      <c r="O102" s="868"/>
      <c r="P102" s="1010">
        <f t="shared" si="11"/>
        <v>0</v>
      </c>
      <c r="Q102" s="647">
        <f t="shared" si="8"/>
        <v>0</v>
      </c>
    </row>
    <row r="103" spans="1:17">
      <c r="A103" s="1013">
        <v>3111499</v>
      </c>
      <c r="B103" s="962" t="s">
        <v>125</v>
      </c>
      <c r="C103" s="1012">
        <v>3000000</v>
      </c>
      <c r="D103" s="868"/>
      <c r="E103" s="1010">
        <f t="shared" si="9"/>
        <v>0</v>
      </c>
      <c r="F103" s="235"/>
      <c r="G103" s="868"/>
      <c r="H103" s="868"/>
      <c r="I103" s="1010">
        <f t="shared" si="10"/>
        <v>0</v>
      </c>
      <c r="J103" s="868"/>
      <c r="K103" s="868"/>
      <c r="L103" s="868"/>
      <c r="M103" s="868"/>
      <c r="N103" s="868">
        <v>200000</v>
      </c>
      <c r="O103" s="868"/>
      <c r="P103" s="1010">
        <f t="shared" si="11"/>
        <v>200000</v>
      </c>
      <c r="Q103" s="647">
        <f t="shared" si="8"/>
        <v>200000</v>
      </c>
    </row>
    <row r="104" spans="1:17" s="1002" customFormat="1" hidden="1">
      <c r="A104" s="1014">
        <v>3110701</v>
      </c>
      <c r="B104" s="1010" t="s">
        <v>126</v>
      </c>
      <c r="C104" s="706">
        <v>0</v>
      </c>
      <c r="D104" s="235"/>
      <c r="E104" s="1010">
        <f t="shared" si="9"/>
        <v>0</v>
      </c>
      <c r="F104" s="235"/>
      <c r="G104" s="868"/>
      <c r="H104" s="868"/>
      <c r="I104" s="1010">
        <f t="shared" si="10"/>
        <v>0</v>
      </c>
      <c r="J104" s="235"/>
      <c r="K104" s="235"/>
      <c r="L104" s="235"/>
      <c r="M104" s="235"/>
      <c r="N104" s="235"/>
      <c r="O104" s="868"/>
      <c r="P104" s="1010">
        <f t="shared" si="11"/>
        <v>0</v>
      </c>
      <c r="Q104" s="647">
        <f t="shared" si="8"/>
        <v>0</v>
      </c>
    </row>
    <row r="105" spans="1:17">
      <c r="A105" s="1013">
        <v>3110704</v>
      </c>
      <c r="B105" s="962" t="s">
        <v>127</v>
      </c>
      <c r="C105" s="1012">
        <v>0</v>
      </c>
      <c r="D105" s="1012">
        <v>500000</v>
      </c>
      <c r="E105" s="1010">
        <f t="shared" si="9"/>
        <v>500000</v>
      </c>
      <c r="F105" s="235"/>
      <c r="G105" s="868"/>
      <c r="H105" s="868"/>
      <c r="I105" s="1010">
        <f t="shared" si="10"/>
        <v>0</v>
      </c>
      <c r="J105" s="235"/>
      <c r="K105" s="235"/>
      <c r="L105" s="235"/>
      <c r="M105" s="235"/>
      <c r="N105" s="235"/>
      <c r="O105" s="868"/>
      <c r="P105" s="1010">
        <f t="shared" si="11"/>
        <v>0</v>
      </c>
      <c r="Q105" s="647">
        <f t="shared" si="8"/>
        <v>500000</v>
      </c>
    </row>
    <row r="106" spans="1:17">
      <c r="A106" s="1025"/>
      <c r="B106" s="1016" t="s">
        <v>128</v>
      </c>
      <c r="C106" s="1026">
        <f t="shared" ref="C106:P106" si="12">SUM(C18:C105)</f>
        <v>113836215</v>
      </c>
      <c r="D106" s="1026">
        <f t="shared" si="12"/>
        <v>44999442</v>
      </c>
      <c r="E106" s="1026">
        <f t="shared" si="12"/>
        <v>44999442</v>
      </c>
      <c r="F106" s="1026">
        <f t="shared" si="12"/>
        <v>0</v>
      </c>
      <c r="G106" s="1026">
        <f t="shared" si="12"/>
        <v>4500000</v>
      </c>
      <c r="H106" s="1026">
        <f t="shared" si="12"/>
        <v>1000000</v>
      </c>
      <c r="I106" s="1026">
        <f t="shared" si="12"/>
        <v>5500000</v>
      </c>
      <c r="J106" s="1026">
        <f t="shared" si="12"/>
        <v>51200000</v>
      </c>
      <c r="K106" s="1026">
        <f t="shared" si="12"/>
        <v>5750000</v>
      </c>
      <c r="L106" s="1026">
        <f t="shared" si="12"/>
        <v>3600000</v>
      </c>
      <c r="M106" s="1026">
        <f t="shared" si="12"/>
        <v>5400000</v>
      </c>
      <c r="N106" s="852">
        <f t="shared" si="12"/>
        <v>2650000</v>
      </c>
      <c r="O106" s="1026">
        <f t="shared" si="12"/>
        <v>3500000</v>
      </c>
      <c r="P106" s="1026">
        <f t="shared" si="12"/>
        <v>72100000</v>
      </c>
      <c r="Q106" s="647">
        <f t="shared" si="8"/>
        <v>122599442</v>
      </c>
    </row>
    <row r="107" spans="1:17">
      <c r="A107" s="961"/>
      <c r="B107" s="300" t="s">
        <v>129</v>
      </c>
      <c r="C107" s="1012"/>
      <c r="D107" s="846"/>
      <c r="E107" s="1010"/>
      <c r="F107" s="706"/>
      <c r="G107" s="1010"/>
      <c r="H107" s="1010"/>
      <c r="I107" s="1010"/>
      <c r="J107" s="706"/>
      <c r="K107" s="706"/>
      <c r="L107" s="706"/>
      <c r="M107" s="706"/>
      <c r="N107" s="1024"/>
      <c r="O107" s="1010"/>
      <c r="P107" s="1010"/>
      <c r="Q107" s="647"/>
    </row>
    <row r="108" spans="1:17">
      <c r="A108" s="1013">
        <v>2220101</v>
      </c>
      <c r="B108" s="962" t="s">
        <v>130</v>
      </c>
      <c r="C108" s="1012">
        <v>2500000</v>
      </c>
      <c r="D108" s="235">
        <v>3000000</v>
      </c>
      <c r="E108" s="1010">
        <f>SUM(D108)</f>
        <v>3000000</v>
      </c>
      <c r="F108" s="706"/>
      <c r="G108" s="1010"/>
      <c r="H108" s="1010"/>
      <c r="I108" s="1010">
        <f>SUM(H108)</f>
        <v>0</v>
      </c>
      <c r="J108" s="235"/>
      <c r="K108" s="235"/>
      <c r="L108" s="235"/>
      <c r="M108" s="235"/>
      <c r="N108" s="235"/>
      <c r="O108" s="868"/>
      <c r="P108" s="1010">
        <f>SUM(J108:O108)</f>
        <v>0</v>
      </c>
      <c r="Q108" s="647">
        <f t="shared" si="8"/>
        <v>3000000</v>
      </c>
    </row>
    <row r="109" spans="1:17" hidden="1">
      <c r="A109" s="1013">
        <v>2220103</v>
      </c>
      <c r="B109" s="962" t="s">
        <v>131</v>
      </c>
      <c r="C109" s="1012">
        <v>0</v>
      </c>
      <c r="D109" s="235"/>
      <c r="E109" s="1010">
        <f t="shared" ref="E109:E118" si="13">SUM(D109)</f>
        <v>0</v>
      </c>
      <c r="F109" s="706"/>
      <c r="G109" s="1010"/>
      <c r="H109" s="1010"/>
      <c r="I109" s="1010">
        <f t="shared" ref="I109:I118" si="14">SUM(H109)</f>
        <v>0</v>
      </c>
      <c r="J109" s="235"/>
      <c r="K109" s="235"/>
      <c r="L109" s="235"/>
      <c r="M109" s="235"/>
      <c r="N109" s="235"/>
      <c r="O109" s="868"/>
      <c r="P109" s="1010">
        <f t="shared" ref="P109:P118" si="15">SUM(J109:O109)</f>
        <v>0</v>
      </c>
      <c r="Q109" s="647">
        <f t="shared" si="8"/>
        <v>0</v>
      </c>
    </row>
    <row r="110" spans="1:17" ht="31" hidden="1">
      <c r="A110" s="1013">
        <v>2220201</v>
      </c>
      <c r="B110" s="962" t="s">
        <v>132</v>
      </c>
      <c r="C110" s="1012">
        <v>0</v>
      </c>
      <c r="D110" s="235"/>
      <c r="E110" s="1010">
        <f t="shared" si="13"/>
        <v>0</v>
      </c>
      <c r="F110" s="706"/>
      <c r="G110" s="1010"/>
      <c r="H110" s="1010"/>
      <c r="I110" s="1010">
        <f t="shared" si="14"/>
        <v>0</v>
      </c>
      <c r="J110" s="235"/>
      <c r="K110" s="235"/>
      <c r="L110" s="235"/>
      <c r="M110" s="235"/>
      <c r="N110" s="235"/>
      <c r="O110" s="868"/>
      <c r="P110" s="1010">
        <f t="shared" si="15"/>
        <v>0</v>
      </c>
      <c r="Q110" s="647">
        <f t="shared" si="8"/>
        <v>0</v>
      </c>
    </row>
    <row r="111" spans="1:17" hidden="1">
      <c r="A111" s="1013">
        <v>2220202</v>
      </c>
      <c r="B111" s="962" t="s">
        <v>133</v>
      </c>
      <c r="C111" s="1012">
        <v>0</v>
      </c>
      <c r="D111" s="235"/>
      <c r="E111" s="1010">
        <f t="shared" si="13"/>
        <v>0</v>
      </c>
      <c r="F111" s="706"/>
      <c r="G111" s="1010"/>
      <c r="H111" s="1010"/>
      <c r="I111" s="1010">
        <f t="shared" si="14"/>
        <v>0</v>
      </c>
      <c r="J111" s="235"/>
      <c r="K111" s="235"/>
      <c r="L111" s="235"/>
      <c r="M111" s="235"/>
      <c r="N111" s="235"/>
      <c r="O111" s="868"/>
      <c r="P111" s="1010">
        <f t="shared" si="15"/>
        <v>0</v>
      </c>
      <c r="Q111" s="647">
        <f t="shared" si="8"/>
        <v>0</v>
      </c>
    </row>
    <row r="112" spans="1:17" hidden="1">
      <c r="A112" s="1013">
        <v>2220203</v>
      </c>
      <c r="B112" s="962" t="s">
        <v>134</v>
      </c>
      <c r="C112" s="1012">
        <v>0</v>
      </c>
      <c r="D112" s="235"/>
      <c r="E112" s="1010">
        <f t="shared" si="13"/>
        <v>0</v>
      </c>
      <c r="F112" s="706"/>
      <c r="G112" s="1010"/>
      <c r="H112" s="1010"/>
      <c r="I112" s="1010">
        <f t="shared" si="14"/>
        <v>0</v>
      </c>
      <c r="J112" s="235"/>
      <c r="K112" s="235"/>
      <c r="L112" s="235"/>
      <c r="M112" s="235"/>
      <c r="N112" s="235"/>
      <c r="O112" s="868"/>
      <c r="P112" s="1010">
        <f t="shared" si="15"/>
        <v>0</v>
      </c>
      <c r="Q112" s="647">
        <f t="shared" si="8"/>
        <v>0</v>
      </c>
    </row>
    <row r="113" spans="1:21" hidden="1">
      <c r="A113" s="1013">
        <v>2220204</v>
      </c>
      <c r="B113" s="962" t="s">
        <v>135</v>
      </c>
      <c r="C113" s="1012">
        <v>0</v>
      </c>
      <c r="D113" s="235"/>
      <c r="E113" s="1010">
        <f t="shared" si="13"/>
        <v>0</v>
      </c>
      <c r="F113" s="706"/>
      <c r="G113" s="1010"/>
      <c r="H113" s="1010"/>
      <c r="I113" s="1010">
        <f t="shared" si="14"/>
        <v>0</v>
      </c>
      <c r="J113" s="235"/>
      <c r="K113" s="235"/>
      <c r="L113" s="235"/>
      <c r="M113" s="235"/>
      <c r="N113" s="235"/>
      <c r="O113" s="868"/>
      <c r="P113" s="1010">
        <f t="shared" si="15"/>
        <v>0</v>
      </c>
      <c r="Q113" s="647">
        <f t="shared" si="8"/>
        <v>0</v>
      </c>
    </row>
    <row r="114" spans="1:21" ht="31">
      <c r="A114" s="1013">
        <v>2220205</v>
      </c>
      <c r="B114" s="962" t="s">
        <v>136</v>
      </c>
      <c r="C114" s="1012">
        <v>0</v>
      </c>
      <c r="D114" s="235">
        <v>1000000</v>
      </c>
      <c r="E114" s="1010">
        <f t="shared" si="13"/>
        <v>1000000</v>
      </c>
      <c r="F114" s="706"/>
      <c r="G114" s="1010"/>
      <c r="H114" s="1010"/>
      <c r="I114" s="1010">
        <f t="shared" si="14"/>
        <v>0</v>
      </c>
      <c r="J114" s="235"/>
      <c r="K114" s="235"/>
      <c r="L114" s="235"/>
      <c r="M114" s="235"/>
      <c r="N114" s="235"/>
      <c r="O114" s="868"/>
      <c r="P114" s="1010">
        <f t="shared" si="15"/>
        <v>0</v>
      </c>
      <c r="Q114" s="647">
        <f t="shared" si="8"/>
        <v>1000000</v>
      </c>
    </row>
    <row r="115" spans="1:21" hidden="1">
      <c r="A115" s="1013">
        <v>2220209</v>
      </c>
      <c r="B115" s="962" t="s">
        <v>137</v>
      </c>
      <c r="C115" s="1012"/>
      <c r="D115" s="235"/>
      <c r="E115" s="1010">
        <f t="shared" si="13"/>
        <v>0</v>
      </c>
      <c r="F115" s="706"/>
      <c r="G115" s="1010"/>
      <c r="H115" s="1010"/>
      <c r="I115" s="1010">
        <f t="shared" si="14"/>
        <v>0</v>
      </c>
      <c r="J115" s="235"/>
      <c r="K115" s="235"/>
      <c r="L115" s="235"/>
      <c r="M115" s="235"/>
      <c r="N115" s="235"/>
      <c r="O115" s="868"/>
      <c r="P115" s="1010">
        <f t="shared" si="15"/>
        <v>0</v>
      </c>
      <c r="Q115" s="647">
        <f t="shared" si="8"/>
        <v>0</v>
      </c>
    </row>
    <row r="116" spans="1:21" ht="31">
      <c r="A116" s="1013">
        <v>2220210</v>
      </c>
      <c r="B116" s="962" t="s">
        <v>138</v>
      </c>
      <c r="C116" s="1012"/>
      <c r="D116" s="235">
        <v>400000</v>
      </c>
      <c r="E116" s="1010">
        <f t="shared" si="13"/>
        <v>400000</v>
      </c>
      <c r="F116" s="706"/>
      <c r="G116" s="1010"/>
      <c r="H116" s="1010"/>
      <c r="I116" s="1010">
        <f t="shared" si="14"/>
        <v>0</v>
      </c>
      <c r="J116" s="235"/>
      <c r="K116" s="235"/>
      <c r="L116" s="235"/>
      <c r="M116" s="235"/>
      <c r="N116" s="235"/>
      <c r="O116" s="868"/>
      <c r="P116" s="1010">
        <f t="shared" si="15"/>
        <v>0</v>
      </c>
      <c r="Q116" s="647">
        <f t="shared" si="8"/>
        <v>400000</v>
      </c>
    </row>
    <row r="117" spans="1:21" hidden="1">
      <c r="A117" s="1013">
        <v>2220299</v>
      </c>
      <c r="B117" s="962" t="s">
        <v>139</v>
      </c>
      <c r="C117" s="1012"/>
      <c r="D117" s="846"/>
      <c r="E117" s="1010">
        <f t="shared" si="13"/>
        <v>0</v>
      </c>
      <c r="F117" s="706"/>
      <c r="G117" s="1010"/>
      <c r="H117" s="1010"/>
      <c r="I117" s="1010">
        <f t="shared" si="14"/>
        <v>0</v>
      </c>
      <c r="J117" s="235"/>
      <c r="K117" s="235"/>
      <c r="L117" s="235"/>
      <c r="M117" s="235"/>
      <c r="N117" s="235"/>
      <c r="O117" s="868"/>
      <c r="P117" s="1010">
        <f t="shared" si="15"/>
        <v>0</v>
      </c>
      <c r="Q117" s="647">
        <f t="shared" si="8"/>
        <v>0</v>
      </c>
    </row>
    <row r="118" spans="1:21" hidden="1">
      <c r="A118" s="653">
        <v>4130299</v>
      </c>
      <c r="B118" s="611" t="s">
        <v>140</v>
      </c>
      <c r="C118" s="1012">
        <v>200000</v>
      </c>
      <c r="D118" s="1012"/>
      <c r="E118" s="1010">
        <f t="shared" si="13"/>
        <v>0</v>
      </c>
      <c r="F118" s="706"/>
      <c r="G118" s="1010"/>
      <c r="H118" s="1010"/>
      <c r="I118" s="1010">
        <f t="shared" si="14"/>
        <v>0</v>
      </c>
      <c r="J118" s="706"/>
      <c r="K118" s="706"/>
      <c r="L118" s="706"/>
      <c r="M118" s="706"/>
      <c r="N118" s="1024"/>
      <c r="O118" s="1010"/>
      <c r="P118" s="1010">
        <f t="shared" si="15"/>
        <v>0</v>
      </c>
      <c r="Q118" s="647">
        <f t="shared" si="8"/>
        <v>0</v>
      </c>
    </row>
    <row r="119" spans="1:21">
      <c r="A119" s="1025"/>
      <c r="B119" s="1016" t="s">
        <v>128</v>
      </c>
      <c r="C119" s="1026">
        <f>SUM(C108:C118)</f>
        <v>2700000</v>
      </c>
      <c r="D119" s="1026">
        <f>SUM(D108:D118)</f>
        <v>4400000</v>
      </c>
      <c r="E119" s="1026">
        <f t="shared" ref="E119:P119" si="16">SUM(E108:E118)</f>
        <v>4400000</v>
      </c>
      <c r="F119" s="1026">
        <f t="shared" si="16"/>
        <v>0</v>
      </c>
      <c r="G119" s="1026">
        <f t="shared" si="16"/>
        <v>0</v>
      </c>
      <c r="H119" s="1026">
        <f t="shared" si="16"/>
        <v>0</v>
      </c>
      <c r="I119" s="1026">
        <f t="shared" si="16"/>
        <v>0</v>
      </c>
      <c r="J119" s="1026">
        <f t="shared" si="16"/>
        <v>0</v>
      </c>
      <c r="K119" s="1026">
        <f t="shared" si="16"/>
        <v>0</v>
      </c>
      <c r="L119" s="1026">
        <f t="shared" si="16"/>
        <v>0</v>
      </c>
      <c r="M119" s="1026">
        <f t="shared" si="16"/>
        <v>0</v>
      </c>
      <c r="N119" s="852">
        <f t="shared" si="16"/>
        <v>0</v>
      </c>
      <c r="O119" s="1026">
        <f t="shared" si="16"/>
        <v>0</v>
      </c>
      <c r="P119" s="1026">
        <f t="shared" si="16"/>
        <v>0</v>
      </c>
      <c r="Q119" s="647">
        <f t="shared" si="8"/>
        <v>4400000</v>
      </c>
      <c r="R119" s="1027"/>
    </row>
    <row r="120" spans="1:21">
      <c r="A120" s="961"/>
      <c r="B120" s="300" t="s">
        <v>141</v>
      </c>
      <c r="C120" s="1012"/>
      <c r="D120" s="1012"/>
      <c r="E120" s="1010"/>
      <c r="F120" s="706"/>
      <c r="G120" s="1010"/>
      <c r="H120" s="1010"/>
      <c r="I120" s="1010"/>
      <c r="J120" s="706"/>
      <c r="K120" s="706"/>
      <c r="L120" s="706"/>
      <c r="M120" s="706"/>
      <c r="N120" s="1024"/>
      <c r="O120" s="1010"/>
      <c r="P120" s="1010"/>
      <c r="Q120" s="647"/>
      <c r="R120" s="1591"/>
    </row>
    <row r="121" spans="1:21" s="670" customFormat="1" hidden="1">
      <c r="A121" s="1028">
        <v>3110599</v>
      </c>
      <c r="B121" s="967" t="s">
        <v>142</v>
      </c>
      <c r="C121" s="536">
        <v>0</v>
      </c>
      <c r="D121" s="706"/>
      <c r="E121" s="706">
        <f>SUM(D121)</f>
        <v>0</v>
      </c>
      <c r="F121" s="706"/>
      <c r="G121" s="1010"/>
      <c r="H121" s="1010"/>
      <c r="I121" s="1010">
        <f>SUM(H121)</f>
        <v>0</v>
      </c>
      <c r="J121" s="706"/>
      <c r="K121" s="706"/>
      <c r="L121" s="706"/>
      <c r="M121" s="706"/>
      <c r="N121" s="1024"/>
      <c r="O121" s="1010"/>
      <c r="P121" s="1010">
        <f>SUM(J121:O121)</f>
        <v>0</v>
      </c>
      <c r="Q121" s="647">
        <f t="shared" si="8"/>
        <v>0</v>
      </c>
    </row>
    <row r="122" spans="1:21" hidden="1">
      <c r="A122" s="960">
        <v>3111504</v>
      </c>
      <c r="B122" s="889" t="s">
        <v>143</v>
      </c>
      <c r="C122" s="1012">
        <v>0</v>
      </c>
      <c r="D122" s="1012">
        <v>0</v>
      </c>
      <c r="E122" s="706">
        <f>SUM(D122)</f>
        <v>0</v>
      </c>
      <c r="F122" s="706"/>
      <c r="G122" s="1010"/>
      <c r="H122" s="1010"/>
      <c r="I122" s="1010">
        <f>SUM(H122)</f>
        <v>0</v>
      </c>
      <c r="J122" s="706"/>
      <c r="K122" s="706"/>
      <c r="L122" s="706"/>
      <c r="M122" s="706"/>
      <c r="N122" s="1024"/>
      <c r="O122" s="1010"/>
      <c r="P122" s="1010">
        <f>SUM(J122:O122)</f>
        <v>0</v>
      </c>
      <c r="Q122" s="647">
        <f t="shared" si="8"/>
        <v>0</v>
      </c>
    </row>
    <row r="123" spans="1:21" hidden="1">
      <c r="A123" s="653">
        <v>4130299</v>
      </c>
      <c r="B123" s="611" t="s">
        <v>140</v>
      </c>
      <c r="C123" s="1012">
        <v>0</v>
      </c>
      <c r="D123" s="706"/>
      <c r="E123" s="706">
        <f>SUM(D123)</f>
        <v>0</v>
      </c>
      <c r="F123" s="706"/>
      <c r="G123" s="1010"/>
      <c r="H123" s="1010"/>
      <c r="I123" s="1010">
        <f>SUM(H123)</f>
        <v>0</v>
      </c>
      <c r="J123" s="706"/>
      <c r="K123" s="706"/>
      <c r="L123" s="706"/>
      <c r="M123" s="706"/>
      <c r="N123" s="1024"/>
      <c r="O123" s="1010"/>
      <c r="P123" s="1010">
        <f>SUM(J123:O123)</f>
        <v>0</v>
      </c>
      <c r="Q123" s="647">
        <f t="shared" si="8"/>
        <v>0</v>
      </c>
    </row>
    <row r="124" spans="1:21" s="1004" customFormat="1">
      <c r="A124" s="1015"/>
      <c r="B124" s="1016" t="s">
        <v>128</v>
      </c>
      <c r="C124" s="1026">
        <f t="shared" ref="C124:P124" si="17">SUM(C121:C123)</f>
        <v>0</v>
      </c>
      <c r="D124" s="1026">
        <f t="shared" si="17"/>
        <v>0</v>
      </c>
      <c r="E124" s="1026">
        <f t="shared" si="17"/>
        <v>0</v>
      </c>
      <c r="F124" s="1026">
        <f t="shared" si="17"/>
        <v>0</v>
      </c>
      <c r="G124" s="1026">
        <f t="shared" si="17"/>
        <v>0</v>
      </c>
      <c r="H124" s="1026">
        <f t="shared" si="17"/>
        <v>0</v>
      </c>
      <c r="I124" s="1026">
        <f t="shared" si="17"/>
        <v>0</v>
      </c>
      <c r="J124" s="1026">
        <f t="shared" si="17"/>
        <v>0</v>
      </c>
      <c r="K124" s="1026">
        <f t="shared" si="17"/>
        <v>0</v>
      </c>
      <c r="L124" s="1026">
        <f t="shared" si="17"/>
        <v>0</v>
      </c>
      <c r="M124" s="1026">
        <f t="shared" si="17"/>
        <v>0</v>
      </c>
      <c r="N124" s="1577">
        <f t="shared" si="17"/>
        <v>0</v>
      </c>
      <c r="O124" s="1026">
        <f t="shared" si="17"/>
        <v>0</v>
      </c>
      <c r="P124" s="1026">
        <f t="shared" si="17"/>
        <v>0</v>
      </c>
      <c r="Q124" s="647">
        <f t="shared" si="8"/>
        <v>0</v>
      </c>
      <c r="R124" s="1027"/>
      <c r="S124" s="1027"/>
      <c r="T124" s="1027"/>
      <c r="U124" s="1027"/>
    </row>
    <row r="125" spans="1:21">
      <c r="A125" s="961"/>
      <c r="B125" s="962"/>
      <c r="C125" s="1012"/>
      <c r="D125" s="1012"/>
      <c r="E125" s="1010"/>
      <c r="F125" s="706"/>
      <c r="G125" s="1010"/>
      <c r="H125" s="1010"/>
      <c r="I125" s="1010"/>
      <c r="J125" s="706"/>
      <c r="K125" s="706"/>
      <c r="L125" s="706"/>
      <c r="M125" s="706"/>
      <c r="N125" s="1024"/>
      <c r="O125" s="1010"/>
      <c r="P125" s="1010"/>
      <c r="Q125" s="647"/>
    </row>
    <row r="126" spans="1:21">
      <c r="A126" s="1029"/>
      <c r="B126" s="1019" t="s">
        <v>13</v>
      </c>
      <c r="C126" s="543">
        <f>SUM(C16,C106,C119,C124)</f>
        <v>116536215</v>
      </c>
      <c r="D126" s="543">
        <f t="shared" ref="D126:Q126" si="18">SUM(D124+D119+D106+D16)</f>
        <v>130686043</v>
      </c>
      <c r="E126" s="543">
        <f t="shared" si="18"/>
        <v>130686043</v>
      </c>
      <c r="F126" s="543">
        <f t="shared" si="18"/>
        <v>0</v>
      </c>
      <c r="G126" s="543">
        <f t="shared" si="18"/>
        <v>4500000</v>
      </c>
      <c r="H126" s="543">
        <f t="shared" si="18"/>
        <v>1000000</v>
      </c>
      <c r="I126" s="543">
        <f t="shared" si="18"/>
        <v>5500000</v>
      </c>
      <c r="J126" s="543">
        <f t="shared" si="18"/>
        <v>51200000</v>
      </c>
      <c r="K126" s="543">
        <f t="shared" si="18"/>
        <v>5750000</v>
      </c>
      <c r="L126" s="543">
        <f t="shared" si="18"/>
        <v>3600000</v>
      </c>
      <c r="M126" s="543">
        <f t="shared" si="18"/>
        <v>5400000</v>
      </c>
      <c r="N126" s="248">
        <f t="shared" si="18"/>
        <v>2650000</v>
      </c>
      <c r="O126" s="543">
        <f t="shared" si="18"/>
        <v>3500000</v>
      </c>
      <c r="P126" s="543">
        <f t="shared" si="18"/>
        <v>72100000</v>
      </c>
      <c r="Q126" s="543">
        <f t="shared" si="18"/>
        <v>208286043</v>
      </c>
    </row>
    <row r="127" spans="1:21">
      <c r="A127" s="1030"/>
      <c r="B127" s="1031"/>
      <c r="C127" s="1005"/>
      <c r="D127" s="1005"/>
      <c r="E127" s="670"/>
      <c r="F127" s="1005"/>
      <c r="G127" s="1005"/>
      <c r="H127" s="1005"/>
      <c r="I127" s="670"/>
      <c r="J127" s="1005"/>
      <c r="K127" s="1005"/>
      <c r="L127" s="1005"/>
      <c r="M127" s="1005"/>
      <c r="N127" s="1578"/>
      <c r="O127" s="1005"/>
      <c r="P127" s="670"/>
      <c r="Q127" s="1032"/>
    </row>
    <row r="128" spans="1:21">
      <c r="A128" s="1030"/>
      <c r="B128" s="1031"/>
      <c r="C128" s="1005"/>
      <c r="D128" s="670"/>
      <c r="E128" s="670"/>
      <c r="F128" s="670"/>
      <c r="G128" s="670"/>
      <c r="H128" s="670"/>
      <c r="I128" s="670"/>
      <c r="J128" s="670"/>
      <c r="K128" s="670"/>
      <c r="L128" s="670"/>
      <c r="M128" s="670"/>
      <c r="N128" s="1385"/>
      <c r="O128" s="670"/>
      <c r="P128" s="670"/>
      <c r="Q128" s="670"/>
    </row>
    <row r="129" spans="1:21">
      <c r="A129" s="1030"/>
      <c r="B129" s="1031" t="s">
        <v>144</v>
      </c>
      <c r="C129" s="1005"/>
      <c r="D129" s="670"/>
      <c r="E129" s="670"/>
      <c r="F129" s="670"/>
      <c r="G129" s="670"/>
      <c r="H129" s="670"/>
      <c r="I129" s="670"/>
      <c r="J129" s="670"/>
      <c r="K129" s="670"/>
      <c r="L129" s="670"/>
      <c r="M129" s="670"/>
      <c r="N129" s="1385"/>
      <c r="O129" s="670"/>
      <c r="P129" s="670"/>
      <c r="Q129" s="544">
        <f>Q126</f>
        <v>208286043</v>
      </c>
    </row>
    <row r="130" spans="1:21">
      <c r="A130" s="1030"/>
      <c r="B130" s="1031" t="s">
        <v>145</v>
      </c>
      <c r="C130" s="1005"/>
      <c r="D130" s="670"/>
      <c r="E130" s="670"/>
      <c r="F130" s="670"/>
      <c r="G130" s="670"/>
      <c r="H130" s="670"/>
      <c r="I130" s="670"/>
      <c r="J130" s="670"/>
      <c r="K130" s="670"/>
      <c r="L130" s="670"/>
      <c r="M130" s="670"/>
      <c r="N130" s="1385"/>
      <c r="O130" s="670"/>
      <c r="P130" s="670"/>
      <c r="Q130" s="544">
        <f>SUM(Q119+Q106+Q16)</f>
        <v>208286043</v>
      </c>
    </row>
    <row r="131" spans="1:21">
      <c r="A131" s="1030"/>
      <c r="B131" s="1031" t="s">
        <v>141</v>
      </c>
      <c r="C131" s="1005"/>
      <c r="D131" s="670"/>
      <c r="E131" s="670"/>
      <c r="F131" s="670"/>
      <c r="G131" s="670">
        <f>F126+G126</f>
        <v>4500000</v>
      </c>
      <c r="H131" s="670"/>
      <c r="I131" s="670"/>
      <c r="J131" s="670"/>
      <c r="K131" s="670"/>
      <c r="L131" s="670"/>
      <c r="M131" s="670"/>
      <c r="N131" s="1385"/>
      <c r="O131" s="670"/>
      <c r="P131" s="670"/>
      <c r="Q131" s="544">
        <f>Q124</f>
        <v>0</v>
      </c>
    </row>
    <row r="132" spans="1:21">
      <c r="A132" s="1030"/>
      <c r="B132" s="1031"/>
      <c r="C132" s="1005"/>
      <c r="D132" s="670"/>
      <c r="E132" s="670"/>
      <c r="F132" s="670"/>
      <c r="G132" s="670"/>
      <c r="H132" s="670"/>
      <c r="I132" s="670"/>
      <c r="J132" s="670"/>
      <c r="K132" s="670"/>
      <c r="L132" s="670"/>
      <c r="M132" s="670"/>
      <c r="N132" s="1385"/>
      <c r="O132" s="670"/>
      <c r="P132" s="670"/>
      <c r="Q132" s="1027"/>
    </row>
    <row r="133" spans="1:21">
      <c r="A133" s="1030"/>
      <c r="B133" s="1031" t="s">
        <v>146</v>
      </c>
      <c r="C133" s="1005"/>
      <c r="D133" s="670"/>
      <c r="E133" s="670"/>
      <c r="F133" s="670"/>
      <c r="G133" s="670"/>
      <c r="H133" s="670"/>
      <c r="I133" s="670"/>
      <c r="J133" s="670"/>
      <c r="K133" s="670"/>
      <c r="L133" s="670"/>
      <c r="M133" s="670"/>
      <c r="N133" s="1385"/>
      <c r="O133" s="670"/>
      <c r="P133" s="670"/>
      <c r="Q133" s="544">
        <f>Q130</f>
        <v>208286043</v>
      </c>
    </row>
    <row r="134" spans="1:21">
      <c r="A134" s="1030"/>
      <c r="B134" s="1031" t="s">
        <v>147</v>
      </c>
      <c r="C134" s="1005"/>
      <c r="D134" s="670"/>
      <c r="E134" s="670"/>
      <c r="F134" s="670"/>
      <c r="G134" s="670"/>
      <c r="H134" s="670"/>
      <c r="I134" s="670"/>
      <c r="J134" s="670"/>
      <c r="K134" s="670"/>
      <c r="L134" s="670"/>
      <c r="M134" s="670"/>
      <c r="N134" s="1385"/>
      <c r="O134" s="670"/>
      <c r="P134" s="670"/>
      <c r="Q134" s="544">
        <f>Q16</f>
        <v>81286601</v>
      </c>
    </row>
    <row r="135" spans="1:21" s="1005" customFormat="1">
      <c r="A135" s="1030"/>
      <c r="B135" s="1005" t="s">
        <v>148</v>
      </c>
      <c r="D135" s="670"/>
      <c r="E135" s="670"/>
      <c r="F135" s="670"/>
      <c r="G135" s="670"/>
      <c r="H135" s="670"/>
      <c r="I135" s="670"/>
      <c r="J135" s="670"/>
      <c r="K135" s="670"/>
      <c r="L135" s="670"/>
      <c r="M135" s="670"/>
      <c r="N135" s="1385"/>
      <c r="O135" s="670"/>
      <c r="P135" s="670"/>
      <c r="Q135" s="544">
        <f>Q133-Q134</f>
        <v>126999442</v>
      </c>
      <c r="R135" s="670"/>
      <c r="S135" s="670"/>
      <c r="T135" s="670"/>
      <c r="U135" s="670"/>
    </row>
    <row r="136" spans="1:21">
      <c r="D136" s="1002"/>
      <c r="E136" s="1002"/>
      <c r="F136" s="1002"/>
      <c r="G136" s="1002"/>
      <c r="H136" s="1002"/>
      <c r="I136" s="1002"/>
      <c r="J136" s="1002"/>
      <c r="K136" s="1002"/>
      <c r="L136" s="1002"/>
      <c r="M136" s="1002"/>
      <c r="N136" s="1579"/>
      <c r="O136" s="1002"/>
      <c r="P136" s="1002"/>
      <c r="Q136" s="1002"/>
    </row>
    <row r="137" spans="1:21">
      <c r="D137" s="1002"/>
      <c r="E137" s="1002"/>
      <c r="F137" s="1002"/>
      <c r="G137" s="1002"/>
      <c r="H137" s="1002"/>
      <c r="I137" s="1002"/>
      <c r="J137" s="1002"/>
      <c r="K137" s="1002"/>
      <c r="L137" s="1002"/>
      <c r="M137" s="1002"/>
      <c r="N137" s="1579"/>
      <c r="O137" s="1002"/>
      <c r="P137" s="1002"/>
      <c r="Q137" s="1002"/>
    </row>
    <row r="138" spans="1:21">
      <c r="D138" s="1002"/>
      <c r="E138" s="1002"/>
      <c r="F138" s="1002"/>
      <c r="G138" s="1002"/>
      <c r="H138" s="1002"/>
      <c r="I138" s="1002"/>
      <c r="J138" s="1002"/>
      <c r="K138" s="1002"/>
      <c r="L138" s="1002"/>
      <c r="M138" s="1002"/>
      <c r="N138" s="1579"/>
      <c r="O138" s="1002"/>
      <c r="P138" s="1002"/>
      <c r="Q138" s="1002"/>
    </row>
    <row r="139" spans="1:21">
      <c r="D139" s="1002"/>
      <c r="E139" s="1002"/>
      <c r="F139" s="1002"/>
      <c r="G139" s="1002"/>
      <c r="H139" s="1002"/>
      <c r="I139" s="1002"/>
      <c r="J139" s="1002"/>
      <c r="K139" s="1002"/>
      <c r="L139" s="1002"/>
      <c r="M139" s="1002"/>
      <c r="N139" s="1579"/>
      <c r="O139" s="1002"/>
      <c r="P139" s="1002"/>
      <c r="Q139" s="1002"/>
    </row>
    <row r="140" spans="1:21">
      <c r="D140" s="1002"/>
      <c r="E140" s="1002"/>
      <c r="F140" s="1002"/>
      <c r="G140" s="1002"/>
      <c r="H140" s="1002"/>
      <c r="I140" s="1002"/>
      <c r="J140" s="1002"/>
      <c r="K140" s="1002"/>
      <c r="L140" s="1002"/>
      <c r="M140" s="1002"/>
      <c r="N140" s="1579"/>
      <c r="O140" s="1002"/>
      <c r="P140" s="1002"/>
      <c r="Q140" s="1002"/>
    </row>
    <row r="141" spans="1:21">
      <c r="D141" s="1002"/>
      <c r="E141" s="1002"/>
      <c r="F141" s="1002"/>
      <c r="G141" s="1002"/>
      <c r="H141" s="1002"/>
      <c r="I141" s="1002"/>
      <c r="J141" s="1002"/>
      <c r="K141" s="1002"/>
      <c r="L141" s="1002"/>
      <c r="M141" s="1002"/>
      <c r="N141" s="1579"/>
      <c r="O141" s="1002"/>
      <c r="P141" s="1002"/>
      <c r="Q141" s="1002"/>
    </row>
    <row r="142" spans="1:21">
      <c r="D142" s="1002"/>
      <c r="E142" s="1002"/>
      <c r="F142" s="1002"/>
      <c r="G142" s="1002"/>
      <c r="H142" s="1002"/>
      <c r="I142" s="1002"/>
      <c r="J142" s="1002"/>
      <c r="K142" s="1002"/>
      <c r="L142" s="1002"/>
      <c r="M142" s="1002"/>
      <c r="N142" s="1579"/>
      <c r="O142" s="1002"/>
      <c r="P142" s="1002"/>
      <c r="Q142" s="1002"/>
    </row>
    <row r="143" spans="1:21">
      <c r="D143" s="1002"/>
      <c r="E143" s="1002"/>
      <c r="F143" s="1002"/>
      <c r="G143" s="1002"/>
      <c r="H143" s="1002"/>
      <c r="I143" s="1002"/>
      <c r="J143" s="1002"/>
      <c r="K143" s="1002"/>
      <c r="L143" s="1002"/>
      <c r="M143" s="1002"/>
      <c r="N143" s="1579"/>
      <c r="O143" s="1002"/>
      <c r="P143" s="1002"/>
      <c r="Q143" s="1002"/>
    </row>
    <row r="144" spans="1:21">
      <c r="D144" s="1002"/>
      <c r="E144" s="1002"/>
      <c r="F144" s="1002"/>
      <c r="G144" s="1002"/>
      <c r="H144" s="1002"/>
      <c r="I144" s="1002"/>
      <c r="J144" s="1002"/>
      <c r="K144" s="1002"/>
      <c r="L144" s="1002"/>
      <c r="M144" s="1002"/>
      <c r="N144" s="1579"/>
      <c r="O144" s="1002"/>
      <c r="P144" s="1002"/>
      <c r="Q144" s="1002"/>
    </row>
    <row r="145" spans="4:17">
      <c r="D145" s="1002"/>
      <c r="E145" s="1002"/>
      <c r="F145" s="1002"/>
      <c r="G145" s="1002"/>
      <c r="H145" s="1002"/>
      <c r="I145" s="1002"/>
      <c r="J145" s="1002"/>
      <c r="K145" s="1002"/>
      <c r="L145" s="1002"/>
      <c r="M145" s="1002"/>
      <c r="N145" s="1579"/>
      <c r="O145" s="1002"/>
      <c r="P145" s="1002"/>
      <c r="Q145" s="1002"/>
    </row>
    <row r="146" spans="4:17">
      <c r="D146" s="1002"/>
      <c r="E146" s="1002"/>
      <c r="F146" s="1002"/>
      <c r="G146" s="1002"/>
      <c r="H146" s="1002"/>
      <c r="I146" s="1002"/>
      <c r="J146" s="1002"/>
      <c r="K146" s="1002"/>
      <c r="L146" s="1002"/>
      <c r="M146" s="1002"/>
      <c r="N146" s="1579"/>
      <c r="O146" s="1002"/>
      <c r="P146" s="1002"/>
      <c r="Q146" s="1002"/>
    </row>
    <row r="147" spans="4:17">
      <c r="D147" s="1002"/>
      <c r="E147" s="1002"/>
      <c r="F147" s="1002"/>
      <c r="G147" s="1002"/>
      <c r="H147" s="1002"/>
      <c r="I147" s="1002"/>
      <c r="J147" s="1002"/>
      <c r="K147" s="1002"/>
      <c r="L147" s="1002"/>
      <c r="M147" s="1002"/>
      <c r="N147" s="1579"/>
      <c r="O147" s="1002"/>
      <c r="P147" s="1002"/>
      <c r="Q147" s="1002"/>
    </row>
    <row r="148" spans="4:17">
      <c r="D148" s="1002"/>
      <c r="E148" s="1002"/>
      <c r="F148" s="1002"/>
      <c r="G148" s="1002"/>
      <c r="H148" s="1002"/>
      <c r="I148" s="1002"/>
      <c r="J148" s="1002"/>
      <c r="K148" s="1002"/>
      <c r="L148" s="1002"/>
      <c r="M148" s="1002"/>
      <c r="N148" s="1579"/>
      <c r="O148" s="1002"/>
      <c r="P148" s="1002"/>
      <c r="Q148" s="1002"/>
    </row>
    <row r="149" spans="4:17">
      <c r="D149" s="1002"/>
      <c r="E149" s="1002"/>
      <c r="F149" s="1002"/>
      <c r="G149" s="1002"/>
      <c r="H149" s="1002"/>
      <c r="I149" s="1002"/>
      <c r="J149" s="1002"/>
      <c r="K149" s="1002"/>
      <c r="L149" s="1002"/>
      <c r="M149" s="1002"/>
      <c r="N149" s="1579"/>
      <c r="O149" s="1002"/>
      <c r="P149" s="1002"/>
      <c r="Q149" s="1002"/>
    </row>
    <row r="150" spans="4:17">
      <c r="D150" s="1002"/>
      <c r="E150" s="1002"/>
      <c r="F150" s="1002"/>
      <c r="G150" s="1002"/>
      <c r="H150" s="1002"/>
      <c r="I150" s="1002"/>
      <c r="J150" s="1002"/>
      <c r="K150" s="1002"/>
      <c r="L150" s="1002"/>
      <c r="M150" s="1002"/>
      <c r="N150" s="1579"/>
      <c r="O150" s="1002"/>
      <c r="P150" s="1002"/>
      <c r="Q150" s="1002"/>
    </row>
    <row r="151" spans="4:17">
      <c r="D151" s="1002"/>
      <c r="E151" s="1002"/>
      <c r="F151" s="1002"/>
      <c r="G151" s="1002"/>
      <c r="H151" s="1002"/>
      <c r="I151" s="1002"/>
      <c r="J151" s="1002"/>
      <c r="K151" s="1002"/>
      <c r="L151" s="1002"/>
      <c r="M151" s="1002"/>
      <c r="N151" s="1579"/>
      <c r="O151" s="1002"/>
      <c r="P151" s="1002"/>
      <c r="Q151" s="1002"/>
    </row>
    <row r="152" spans="4:17">
      <c r="D152" s="1002"/>
      <c r="E152" s="1002"/>
      <c r="F152" s="1002"/>
      <c r="G152" s="1002"/>
      <c r="H152" s="1002"/>
      <c r="I152" s="1002"/>
      <c r="J152" s="1002"/>
      <c r="K152" s="1002"/>
      <c r="L152" s="1002"/>
      <c r="M152" s="1002"/>
      <c r="N152" s="1579"/>
      <c r="O152" s="1002"/>
      <c r="P152" s="1002"/>
      <c r="Q152" s="1002"/>
    </row>
    <row r="153" spans="4:17">
      <c r="D153" s="1002"/>
      <c r="E153" s="1002"/>
      <c r="F153" s="1002"/>
      <c r="G153" s="1002"/>
      <c r="H153" s="1002"/>
      <c r="I153" s="1002"/>
      <c r="J153" s="1002"/>
      <c r="K153" s="1002"/>
      <c r="L153" s="1002"/>
      <c r="M153" s="1002"/>
      <c r="N153" s="1579"/>
      <c r="O153" s="1002"/>
      <c r="P153" s="1002"/>
      <c r="Q153" s="1002"/>
    </row>
    <row r="154" spans="4:17">
      <c r="D154" s="1002"/>
      <c r="E154" s="1002"/>
      <c r="F154" s="1002"/>
      <c r="G154" s="1002"/>
      <c r="H154" s="1002"/>
      <c r="I154" s="1002"/>
      <c r="J154" s="1002"/>
      <c r="K154" s="1002"/>
      <c r="L154" s="1002"/>
      <c r="M154" s="1002"/>
      <c r="N154" s="1579"/>
      <c r="O154" s="1002"/>
      <c r="P154" s="1002"/>
      <c r="Q154" s="1002"/>
    </row>
    <row r="155" spans="4:17">
      <c r="D155" s="1002"/>
      <c r="E155" s="1002"/>
      <c r="F155" s="1002"/>
      <c r="G155" s="1002"/>
      <c r="H155" s="1002"/>
      <c r="I155" s="1002"/>
      <c r="J155" s="1002"/>
      <c r="K155" s="1002"/>
      <c r="L155" s="1002"/>
      <c r="M155" s="1002"/>
      <c r="N155" s="1579"/>
      <c r="O155" s="1002"/>
      <c r="P155" s="1002"/>
      <c r="Q155" s="1002"/>
    </row>
    <row r="156" spans="4:17">
      <c r="D156" s="1002"/>
      <c r="E156" s="1002"/>
      <c r="F156" s="1002"/>
      <c r="G156" s="1002"/>
      <c r="H156" s="1002"/>
      <c r="I156" s="1002"/>
      <c r="J156" s="1002"/>
      <c r="K156" s="1002"/>
      <c r="L156" s="1002"/>
      <c r="M156" s="1002"/>
      <c r="N156" s="1579"/>
      <c r="O156" s="1002"/>
      <c r="P156" s="1002"/>
      <c r="Q156" s="1002"/>
    </row>
    <row r="157" spans="4:17">
      <c r="D157" s="1002"/>
      <c r="E157" s="1002"/>
      <c r="F157" s="1002"/>
      <c r="G157" s="1002"/>
      <c r="H157" s="1002"/>
      <c r="I157" s="1002"/>
      <c r="J157" s="1002"/>
      <c r="K157" s="1002"/>
      <c r="L157" s="1002"/>
      <c r="M157" s="1002"/>
      <c r="N157" s="1579"/>
      <c r="O157" s="1002"/>
      <c r="P157" s="1002"/>
      <c r="Q157" s="1002"/>
    </row>
    <row r="158" spans="4:17">
      <c r="D158" s="1002"/>
      <c r="E158" s="1002"/>
      <c r="F158" s="1002"/>
      <c r="G158" s="1002"/>
      <c r="H158" s="1002"/>
      <c r="I158" s="1002"/>
      <c r="J158" s="1002"/>
      <c r="K158" s="1002"/>
      <c r="L158" s="1002"/>
      <c r="M158" s="1002"/>
      <c r="N158" s="1579"/>
      <c r="O158" s="1002"/>
      <c r="P158" s="1002"/>
      <c r="Q158" s="1002"/>
    </row>
    <row r="159" spans="4:17">
      <c r="D159" s="1002"/>
      <c r="E159" s="1002"/>
      <c r="F159" s="1002"/>
      <c r="G159" s="1002"/>
      <c r="H159" s="1002"/>
      <c r="I159" s="1002"/>
      <c r="J159" s="1002"/>
      <c r="K159" s="1002"/>
      <c r="L159" s="1002"/>
      <c r="M159" s="1002"/>
      <c r="N159" s="1579"/>
      <c r="O159" s="1002"/>
      <c r="P159" s="1002"/>
      <c r="Q159" s="1002"/>
    </row>
    <row r="160" spans="4:17">
      <c r="D160" s="1002"/>
      <c r="E160" s="1002"/>
      <c r="F160" s="1002"/>
      <c r="G160" s="1002"/>
      <c r="H160" s="1002"/>
      <c r="I160" s="1002"/>
      <c r="J160" s="1002"/>
      <c r="K160" s="1002"/>
      <c r="L160" s="1002"/>
      <c r="M160" s="1002"/>
      <c r="N160" s="1579"/>
      <c r="O160" s="1002"/>
      <c r="P160" s="1002"/>
      <c r="Q160" s="1002"/>
    </row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9"/>
  <sheetViews>
    <sheetView topLeftCell="A256" zoomScaleNormal="100" workbookViewId="0">
      <selection activeCell="B270" sqref="B270"/>
    </sheetView>
  </sheetViews>
  <sheetFormatPr defaultColWidth="10.81640625" defaultRowHeight="13"/>
  <cols>
    <col min="1" max="1" width="39" style="1151" customWidth="1"/>
    <col min="2" max="2" width="13.26953125" style="1076" customWidth="1"/>
    <col min="3" max="3" width="11.7265625" style="1079" customWidth="1"/>
    <col min="4" max="5" width="12.453125" style="1076" customWidth="1"/>
    <col min="6" max="6" width="10.81640625" style="1076" customWidth="1"/>
    <col min="7" max="16384" width="10.81640625" style="1076"/>
  </cols>
  <sheetData>
    <row r="1" spans="1:6" ht="16" customHeight="1">
      <c r="A1" s="1823" t="s">
        <v>914</v>
      </c>
      <c r="B1" s="1824"/>
      <c r="C1" s="1824"/>
      <c r="D1" s="1824"/>
      <c r="E1" s="1824"/>
      <c r="F1" s="1824"/>
    </row>
    <row r="2" spans="1:6" ht="16" customHeight="1">
      <c r="A2" s="1824"/>
      <c r="B2" s="1824"/>
      <c r="C2" s="1824"/>
      <c r="D2" s="1824"/>
      <c r="E2" s="1824"/>
      <c r="F2" s="1824"/>
    </row>
    <row r="3" spans="1:6" ht="13.5">
      <c r="A3" s="1135" t="s">
        <v>149</v>
      </c>
      <c r="B3" s="1136"/>
      <c r="C3" s="1137"/>
      <c r="D3" s="1136"/>
      <c r="E3" s="1136"/>
    </row>
    <row r="4" spans="1:6" ht="26.5" thickBot="1">
      <c r="A4" s="1138" t="s">
        <v>150</v>
      </c>
      <c r="B4" s="1083" t="s">
        <v>151</v>
      </c>
      <c r="C4" s="1139" t="s">
        <v>152</v>
      </c>
      <c r="D4" s="1809" t="s">
        <v>153</v>
      </c>
      <c r="E4" s="1810"/>
    </row>
    <row r="5" spans="1:6" ht="13.5" thickBot="1">
      <c r="A5" s="1140"/>
      <c r="B5" s="1513" t="s">
        <v>155</v>
      </c>
      <c r="C5" s="1682" t="s">
        <v>156</v>
      </c>
      <c r="D5" s="1683" t="s">
        <v>778</v>
      </c>
      <c r="E5" s="1683" t="s">
        <v>913</v>
      </c>
    </row>
    <row r="6" spans="1:6" ht="28" customHeight="1" thickBot="1">
      <c r="A6" s="1825" t="s">
        <v>157</v>
      </c>
      <c r="B6" s="1826"/>
      <c r="C6" s="1826"/>
      <c r="D6" s="1826"/>
      <c r="E6" s="1141"/>
    </row>
    <row r="7" spans="1:6">
      <c r="A7" s="1812" t="s">
        <v>158</v>
      </c>
      <c r="B7" s="1813"/>
      <c r="C7" s="1813"/>
      <c r="D7" s="1813"/>
      <c r="E7" s="1814"/>
      <c r="F7" s="1142"/>
    </row>
    <row r="8" spans="1:6" ht="26">
      <c r="A8" s="1143" t="s">
        <v>159</v>
      </c>
      <c r="B8" s="1144"/>
      <c r="C8" s="1144">
        <f>'OFFICE OF THE GOVERNOR'!D126</f>
        <v>130686043</v>
      </c>
      <c r="D8" s="1144">
        <f>C8*5/100+C8</f>
        <v>137220345.15000001</v>
      </c>
      <c r="E8" s="1145">
        <f>D8*5/100+D8</f>
        <v>144081362.4075</v>
      </c>
    </row>
    <row r="9" spans="1:6">
      <c r="A9" s="1146" t="s">
        <v>160</v>
      </c>
      <c r="B9" s="1147">
        <v>179233707</v>
      </c>
      <c r="C9" s="1147">
        <f>SUM(C8)</f>
        <v>130686043</v>
      </c>
      <c r="D9" s="1147">
        <f>SUM(D8)</f>
        <v>137220345.15000001</v>
      </c>
      <c r="E9" s="1148">
        <f>SUM(E8)</f>
        <v>144081362.4075</v>
      </c>
    </row>
    <row r="10" spans="1:6" ht="26.15" customHeight="1">
      <c r="A10" s="1786" t="s">
        <v>779</v>
      </c>
      <c r="B10" s="1827"/>
      <c r="C10" s="1827"/>
      <c r="D10" s="1149"/>
      <c r="E10" s="1150"/>
    </row>
    <row r="11" spans="1:6" ht="26.5" thickBot="1">
      <c r="A11" s="1140"/>
      <c r="B11" s="1083" t="s">
        <v>151</v>
      </c>
      <c r="C11" s="1139" t="s">
        <v>152</v>
      </c>
      <c r="D11" s="1813" t="s">
        <v>153</v>
      </c>
      <c r="E11" s="1814"/>
    </row>
    <row r="12" spans="1:6" ht="13.5" thickBot="1">
      <c r="A12" s="1140"/>
      <c r="B12" s="1516" t="s">
        <v>155</v>
      </c>
      <c r="C12" s="1514" t="s">
        <v>156</v>
      </c>
      <c r="D12" s="1515" t="s">
        <v>778</v>
      </c>
      <c r="E12" s="1515" t="s">
        <v>913</v>
      </c>
      <c r="F12" s="1151"/>
    </row>
    <row r="13" spans="1:6" ht="26.15" customHeight="1" thickBot="1">
      <c r="A13" s="1152" t="s">
        <v>161</v>
      </c>
      <c r="B13" s="1203"/>
      <c r="C13" s="1153">
        <f>'OFFICE OF THE GOVERNOR'!F126</f>
        <v>0</v>
      </c>
      <c r="D13" s="1154">
        <f>C13*5/100+C13</f>
        <v>0</v>
      </c>
      <c r="E13" s="1155">
        <f>SUM(D13*5/100+D13)</f>
        <v>0</v>
      </c>
    </row>
    <row r="14" spans="1:6" ht="13.5" thickBot="1">
      <c r="A14" s="1143" t="s">
        <v>162</v>
      </c>
      <c r="B14" s="1176"/>
      <c r="C14" s="1145">
        <f>'OFFICE OF THE GOVERNOR'!G126</f>
        <v>4500000</v>
      </c>
      <c r="D14" s="1157">
        <f>C14*5/100+C14</f>
        <v>4725000</v>
      </c>
      <c r="E14" s="1158">
        <f>SUM(D14*5/100+D14)</f>
        <v>4961250</v>
      </c>
    </row>
    <row r="15" spans="1:6" ht="15" thickBot="1">
      <c r="A15" s="1159" t="s">
        <v>800</v>
      </c>
      <c r="B15" s="221"/>
      <c r="C15" s="1190">
        <f>'OFFICE OF THE GOVERNOR'!H126</f>
        <v>1000000</v>
      </c>
      <c r="D15" s="1162">
        <f>C15*5/100+C15</f>
        <v>1050000</v>
      </c>
      <c r="E15" s="1163">
        <f>SUM(D15*5/100+D15)</f>
        <v>1102500</v>
      </c>
    </row>
    <row r="16" spans="1:6" ht="13.5" thickBot="1">
      <c r="A16" s="1146" t="s">
        <v>163</v>
      </c>
      <c r="B16" s="1467">
        <f>SUM(B13:B15)</f>
        <v>0</v>
      </c>
      <c r="C16" s="1147">
        <f>SUM(C13:C15)</f>
        <v>5500000</v>
      </c>
      <c r="D16" s="1164">
        <f>SUM(D13:D15)</f>
        <v>5775000</v>
      </c>
      <c r="E16" s="1165">
        <f>SUM(E13:E15)</f>
        <v>6063750</v>
      </c>
    </row>
    <row r="17" spans="1:6" ht="26.15" customHeight="1" thickBot="1">
      <c r="A17" s="1828" t="s">
        <v>164</v>
      </c>
      <c r="B17" s="1827"/>
      <c r="C17" s="1827"/>
      <c r="D17" s="1827"/>
      <c r="E17" s="1166"/>
      <c r="F17" s="1151"/>
    </row>
    <row r="18" spans="1:6" ht="26.5" thickBot="1">
      <c r="A18" s="1167"/>
      <c r="B18" s="1083" t="s">
        <v>151</v>
      </c>
      <c r="C18" s="1168" t="s">
        <v>152</v>
      </c>
      <c r="D18" s="1812" t="s">
        <v>153</v>
      </c>
      <c r="E18" s="1814"/>
    </row>
    <row r="19" spans="1:6" ht="13.5" thickBot="1">
      <c r="A19" s="1169"/>
      <c r="B19" s="1516" t="s">
        <v>155</v>
      </c>
      <c r="C19" s="1514" t="s">
        <v>156</v>
      </c>
      <c r="D19" s="1515" t="s">
        <v>778</v>
      </c>
      <c r="E19" s="1515" t="s">
        <v>913</v>
      </c>
    </row>
    <row r="20" spans="1:6" ht="24" customHeight="1" thickBot="1">
      <c r="A20" s="1159" t="s">
        <v>165</v>
      </c>
      <c r="B20" s="1161"/>
      <c r="C20" s="1170">
        <f>'OFFICE OF THE GOVERNOR'!J126</f>
        <v>51200000</v>
      </c>
      <c r="D20" s="1161">
        <f>C20*5/100+C20</f>
        <v>53760000</v>
      </c>
      <c r="E20" s="1161">
        <f>D20*5/100+D20</f>
        <v>56448000</v>
      </c>
    </row>
    <row r="21" spans="1:6" ht="24" customHeight="1" thickBot="1">
      <c r="A21" s="1171" t="s">
        <v>166</v>
      </c>
      <c r="B21" s="1161"/>
      <c r="C21" s="1161">
        <f>'OFFICE OF THE GOVERNOR'!K126</f>
        <v>5750000</v>
      </c>
      <c r="D21" s="1161">
        <f t="shared" ref="D21:E26" si="0">C21*5/100+C21</f>
        <v>6037500</v>
      </c>
      <c r="E21" s="1161">
        <f t="shared" si="0"/>
        <v>6339375</v>
      </c>
    </row>
    <row r="22" spans="1:6" ht="24" customHeight="1" thickBot="1">
      <c r="A22" s="1172" t="s">
        <v>780</v>
      </c>
      <c r="B22" s="1246"/>
      <c r="C22" s="1248">
        <f>'OFFICE OF THE GOVERNOR'!L126</f>
        <v>3600000</v>
      </c>
      <c r="D22" s="1161">
        <f t="shared" si="0"/>
        <v>3780000</v>
      </c>
      <c r="E22" s="1161">
        <f t="shared" si="0"/>
        <v>3969000</v>
      </c>
    </row>
    <row r="23" spans="1:6" ht="13.5" thickBot="1">
      <c r="A23" s="1175" t="s">
        <v>781</v>
      </c>
      <c r="B23" s="1176"/>
      <c r="C23" s="1176">
        <f>'OFFICE OF THE GOVERNOR'!M126</f>
        <v>5400000</v>
      </c>
      <c r="D23" s="1190">
        <f t="shared" si="0"/>
        <v>5670000</v>
      </c>
      <c r="E23" s="1161">
        <f t="shared" si="0"/>
        <v>5953500</v>
      </c>
    </row>
    <row r="24" spans="1:6" ht="13.5" thickBot="1">
      <c r="A24" s="1247" t="s">
        <v>782</v>
      </c>
      <c r="B24" s="1176"/>
      <c r="C24" s="1176">
        <f>'OFFICE OF THE GOVERNOR'!N126</f>
        <v>2650000</v>
      </c>
      <c r="D24" s="1190">
        <f t="shared" si="0"/>
        <v>2782500</v>
      </c>
      <c r="E24" s="1190">
        <f t="shared" si="0"/>
        <v>2921625</v>
      </c>
    </row>
    <row r="25" spans="1:6" ht="13.5" thickBot="1">
      <c r="A25" s="1247" t="s">
        <v>801</v>
      </c>
      <c r="B25" s="1176"/>
      <c r="C25" s="1176">
        <f>'OFFICE OF THE GOVERNOR'!O126</f>
        <v>3500000</v>
      </c>
      <c r="D25" s="1190">
        <f t="shared" si="0"/>
        <v>3675000</v>
      </c>
      <c r="E25" s="1190">
        <f t="shared" si="0"/>
        <v>3858750</v>
      </c>
    </row>
    <row r="26" spans="1:6" ht="13.5" thickBot="1">
      <c r="A26" s="1178" t="s">
        <v>167</v>
      </c>
      <c r="B26" s="1179">
        <f>SUM(B20:B25)</f>
        <v>0</v>
      </c>
      <c r="C26" s="1245">
        <f>SUM(C20:C25)</f>
        <v>72100000</v>
      </c>
      <c r="D26" s="1190">
        <f t="shared" si="0"/>
        <v>75705000</v>
      </c>
      <c r="E26" s="1190">
        <f t="shared" si="0"/>
        <v>79490250</v>
      </c>
    </row>
    <row r="27" spans="1:6" ht="13.5" thickBot="1">
      <c r="A27" s="1146" t="s">
        <v>168</v>
      </c>
      <c r="B27" s="1147"/>
      <c r="C27" s="1147">
        <f>SUM(C26+C16+C9)</f>
        <v>208286043</v>
      </c>
      <c r="D27" s="1147">
        <f>SUM(D26+D16+D9)</f>
        <v>218700345.15000001</v>
      </c>
      <c r="E27" s="1147">
        <f>SUM(E26+E16+E9)</f>
        <v>229635362.4075</v>
      </c>
    </row>
    <row r="28" spans="1:6">
      <c r="A28" s="1103"/>
      <c r="B28" s="1078"/>
      <c r="D28" s="1078"/>
      <c r="E28" s="1078"/>
    </row>
    <row r="29" spans="1:6">
      <c r="A29" s="1180" t="s">
        <v>799</v>
      </c>
      <c r="B29" s="1181"/>
      <c r="C29" s="1182"/>
      <c r="D29" s="1181"/>
      <c r="E29" s="1181"/>
      <c r="F29" s="1181"/>
    </row>
    <row r="30" spans="1:6" ht="13.5" thickBot="1">
      <c r="A30" s="1183"/>
      <c r="B30" s="1078"/>
      <c r="D30" s="1078"/>
      <c r="E30" s="1078"/>
    </row>
    <row r="31" spans="1:6" ht="26.5" thickBot="1">
      <c r="A31" s="1474" t="s">
        <v>169</v>
      </c>
      <c r="B31" s="1139" t="s">
        <v>151</v>
      </c>
      <c r="C31" s="1139" t="s">
        <v>152</v>
      </c>
      <c r="D31" s="1873" t="s">
        <v>153</v>
      </c>
      <c r="E31" s="1874"/>
    </row>
    <row r="32" spans="1:6" ht="13.5" thickBot="1">
      <c r="A32" s="1185"/>
      <c r="B32" s="1516" t="s">
        <v>155</v>
      </c>
      <c r="C32" s="1514" t="s">
        <v>156</v>
      </c>
      <c r="D32" s="1515" t="s">
        <v>778</v>
      </c>
      <c r="E32" s="1515" t="s">
        <v>913</v>
      </c>
    </row>
    <row r="33" spans="1:8">
      <c r="A33" s="1880" t="s">
        <v>170</v>
      </c>
      <c r="B33" s="1829"/>
      <c r="C33" s="1830"/>
      <c r="D33" s="1830"/>
      <c r="E33" s="1831"/>
    </row>
    <row r="34" spans="1:8" ht="13.5" thickBot="1">
      <c r="A34" s="1881"/>
      <c r="B34" s="1832"/>
      <c r="C34" s="1833"/>
      <c r="D34" s="1833"/>
      <c r="E34" s="1834"/>
    </row>
    <row r="35" spans="1:8" ht="13.5" thickBot="1">
      <c r="A35" s="1475" t="s">
        <v>171</v>
      </c>
      <c r="B35" s="1468"/>
      <c r="C35" s="1177">
        <f>'OFFICE OF THE GOVERNOR'!Q16</f>
        <v>81286601</v>
      </c>
      <c r="D35" s="1187">
        <f>C35*5/100+C35</f>
        <v>85350931.049999997</v>
      </c>
      <c r="E35" s="1161">
        <f>D35*5/100+D35</f>
        <v>89618477.602499992</v>
      </c>
    </row>
    <row r="36" spans="1:8" ht="13.5" thickBot="1">
      <c r="A36" s="1471" t="s">
        <v>172</v>
      </c>
      <c r="B36" s="1161"/>
      <c r="C36" s="1170">
        <f>'OFFICE OF THE GOVERNOR'!Q106</f>
        <v>122599442</v>
      </c>
      <c r="D36" s="1189">
        <f t="shared" ref="D36:E38" si="1">C36*5/100+C36</f>
        <v>128729414.09999999</v>
      </c>
      <c r="E36" s="1190">
        <f t="shared" si="1"/>
        <v>135165884.80500001</v>
      </c>
    </row>
    <row r="37" spans="1:8" ht="13.5" thickBot="1">
      <c r="A37" s="1471" t="s">
        <v>173</v>
      </c>
      <c r="B37" s="1191"/>
      <c r="C37" s="1192"/>
      <c r="D37" s="1189">
        <f t="shared" si="1"/>
        <v>0</v>
      </c>
      <c r="E37" s="1190">
        <f t="shared" si="1"/>
        <v>0</v>
      </c>
    </row>
    <row r="38" spans="1:8" ht="13.5" thickBot="1">
      <c r="A38" s="1471" t="s">
        <v>174</v>
      </c>
      <c r="B38" s="1161"/>
      <c r="C38" s="1170">
        <f>'OFFICE OF THE GOVERNOR'!Q119</f>
        <v>4400000</v>
      </c>
      <c r="D38" s="1189">
        <f t="shared" si="1"/>
        <v>4620000</v>
      </c>
      <c r="E38" s="1190">
        <f t="shared" si="1"/>
        <v>4851000</v>
      </c>
    </row>
    <row r="39" spans="1:8" ht="23.15" customHeight="1" thickBot="1">
      <c r="A39" s="1476" t="s">
        <v>175</v>
      </c>
      <c r="B39" s="1875"/>
      <c r="C39" s="1876"/>
      <c r="D39" s="1193"/>
      <c r="E39" s="1194"/>
    </row>
    <row r="40" spans="1:8" ht="13.5" thickBot="1">
      <c r="A40" s="1471" t="s">
        <v>176</v>
      </c>
      <c r="B40" s="1160">
        <v>0</v>
      </c>
      <c r="C40" s="1160">
        <v>0</v>
      </c>
      <c r="D40" s="1195">
        <f t="shared" ref="D40:E43" si="2">C40*5/100+C40</f>
        <v>0</v>
      </c>
      <c r="E40" s="1196">
        <f t="shared" si="2"/>
        <v>0</v>
      </c>
    </row>
    <row r="41" spans="1:8" ht="13.5" thickBot="1">
      <c r="A41" s="1471" t="s">
        <v>177</v>
      </c>
      <c r="B41" s="1191">
        <v>0</v>
      </c>
      <c r="C41" s="1160">
        <v>0</v>
      </c>
      <c r="D41" s="1195">
        <f t="shared" si="2"/>
        <v>0</v>
      </c>
      <c r="E41" s="1196">
        <f t="shared" si="2"/>
        <v>0</v>
      </c>
    </row>
    <row r="42" spans="1:8">
      <c r="A42" s="1882" t="s">
        <v>848</v>
      </c>
      <c r="B42" s="1855"/>
      <c r="C42" s="1855">
        <f>'OFFICE OF THE GOVERNOR'!Q124</f>
        <v>0</v>
      </c>
      <c r="D42" s="1477">
        <f t="shared" si="2"/>
        <v>0</v>
      </c>
      <c r="E42" s="1472">
        <f t="shared" si="2"/>
        <v>0</v>
      </c>
    </row>
    <row r="43" spans="1:8" ht="13.5" thickBot="1">
      <c r="A43" s="1883"/>
      <c r="B43" s="1856"/>
      <c r="C43" s="1856"/>
      <c r="D43" s="1477">
        <f t="shared" si="2"/>
        <v>0</v>
      </c>
      <c r="E43" s="1473">
        <f t="shared" si="2"/>
        <v>0</v>
      </c>
    </row>
    <row r="44" spans="1:8" ht="13.5" thickBot="1">
      <c r="A44" s="1197" t="s">
        <v>179</v>
      </c>
      <c r="B44" s="1147">
        <f>SUM(B42+B41+B40+B38+B37+B36+B35)</f>
        <v>0</v>
      </c>
      <c r="C44" s="1147">
        <f>SUM(C35+C36+C37+C38+C40+C41+C42)</f>
        <v>208286043</v>
      </c>
      <c r="D44" s="1198">
        <f>SUM(D35+D36+D37+D38+D40+D41+D42)</f>
        <v>218700345.14999998</v>
      </c>
      <c r="E44" s="1199">
        <f>SUM(E35+E36+E37+E38+E40+E41+E42)</f>
        <v>229635362.4075</v>
      </c>
    </row>
    <row r="45" spans="1:8" ht="13.5" thickBot="1">
      <c r="A45" s="1103"/>
      <c r="B45" s="1078"/>
      <c r="D45" s="1078"/>
      <c r="E45" s="1078"/>
    </row>
    <row r="46" spans="1:8" s="1201" customFormat="1" ht="36" customHeight="1" thickBot="1">
      <c r="A46" s="1844" t="s">
        <v>304</v>
      </c>
      <c r="B46" s="1844"/>
      <c r="C46" s="1844"/>
      <c r="D46" s="1844"/>
      <c r="E46" s="1844"/>
      <c r="F46" s="1200"/>
      <c r="G46" s="1200"/>
      <c r="H46" s="1200"/>
    </row>
    <row r="47" spans="1:8" ht="26.5" thickBot="1">
      <c r="A47" s="1146" t="s">
        <v>169</v>
      </c>
      <c r="B47" s="1083" t="s">
        <v>151</v>
      </c>
      <c r="C47" s="1168" t="s">
        <v>152</v>
      </c>
      <c r="D47" s="1812" t="s">
        <v>153</v>
      </c>
      <c r="E47" s="1814"/>
    </row>
    <row r="48" spans="1:8" ht="13.5" thickBot="1">
      <c r="A48" s="1140"/>
      <c r="B48" s="1516" t="s">
        <v>155</v>
      </c>
      <c r="C48" s="1514" t="s">
        <v>156</v>
      </c>
      <c r="D48" s="1515" t="s">
        <v>778</v>
      </c>
      <c r="E48" s="1515" t="s">
        <v>913</v>
      </c>
    </row>
    <row r="49" spans="1:5">
      <c r="A49" s="1857" t="s">
        <v>181</v>
      </c>
      <c r="B49" s="1809"/>
      <c r="C49" s="1809"/>
      <c r="D49" s="1809"/>
      <c r="E49" s="1810"/>
    </row>
    <row r="50" spans="1:5">
      <c r="A50" s="1899"/>
      <c r="B50" s="1811"/>
      <c r="C50" s="1811"/>
      <c r="D50" s="1811"/>
      <c r="E50" s="1796"/>
    </row>
    <row r="51" spans="1:5">
      <c r="A51" s="1884" t="s">
        <v>182</v>
      </c>
      <c r="B51" s="1829"/>
      <c r="C51" s="1830"/>
      <c r="D51" s="1830"/>
      <c r="E51" s="1831"/>
    </row>
    <row r="52" spans="1:5">
      <c r="A52" s="1885"/>
      <c r="B52" s="1832"/>
      <c r="C52" s="1833"/>
      <c r="D52" s="1833"/>
      <c r="E52" s="1834"/>
    </row>
    <row r="53" spans="1:5">
      <c r="A53" s="1202" t="s">
        <v>171</v>
      </c>
      <c r="B53" s="1173"/>
      <c r="C53" s="1174">
        <f>'OFFICE OF THE GOVERNOR'!D16</f>
        <v>81286601</v>
      </c>
      <c r="D53" s="1156">
        <f t="shared" ref="D53:E56" si="3">C53*5/100+C53</f>
        <v>85350931.049999997</v>
      </c>
      <c r="E53" s="1173">
        <f t="shared" si="3"/>
        <v>89618477.602499992</v>
      </c>
    </row>
    <row r="54" spans="1:5">
      <c r="A54" s="1202" t="s">
        <v>172</v>
      </c>
      <c r="B54" s="1173"/>
      <c r="C54" s="1174">
        <f>'OFFICE OF THE GOVERNOR'!D106</f>
        <v>44999442</v>
      </c>
      <c r="D54" s="1161">
        <f t="shared" si="3"/>
        <v>47249414.100000001</v>
      </c>
      <c r="E54" s="1190">
        <f>D54*5/100+D54</f>
        <v>49611884.805</v>
      </c>
    </row>
    <row r="55" spans="1:5">
      <c r="A55" s="1186" t="s">
        <v>173</v>
      </c>
      <c r="B55" s="1203"/>
      <c r="C55" s="1204"/>
      <c r="D55" s="1156">
        <f t="shared" si="3"/>
        <v>0</v>
      </c>
      <c r="E55" s="1161">
        <f>D55*5/100+D55</f>
        <v>0</v>
      </c>
    </row>
    <row r="56" spans="1:5">
      <c r="A56" s="1205" t="s">
        <v>174</v>
      </c>
      <c r="B56" s="1161"/>
      <c r="C56" s="1170">
        <f>'OFFICE OF THE GOVERNOR'!D119</f>
        <v>4400000</v>
      </c>
      <c r="D56" s="1161">
        <f t="shared" si="3"/>
        <v>4620000</v>
      </c>
      <c r="E56" s="1190">
        <f>D56*5/100+D56</f>
        <v>4851000</v>
      </c>
    </row>
    <row r="57" spans="1:5">
      <c r="A57" s="1886" t="s">
        <v>175</v>
      </c>
      <c r="B57" s="1861"/>
      <c r="C57" s="1862"/>
      <c r="D57" s="1862"/>
      <c r="E57" s="1863"/>
    </row>
    <row r="58" spans="1:5">
      <c r="A58" s="1886"/>
      <c r="B58" s="1864"/>
      <c r="C58" s="1865"/>
      <c r="D58" s="1865"/>
      <c r="E58" s="1866"/>
    </row>
    <row r="59" spans="1:5">
      <c r="A59" s="1188" t="s">
        <v>176</v>
      </c>
      <c r="B59" s="1160">
        <v>0</v>
      </c>
      <c r="C59" s="1206">
        <v>0</v>
      </c>
      <c r="D59" s="1207">
        <f t="shared" ref="D59:E61" si="4">C59*5/100+C59</f>
        <v>0</v>
      </c>
      <c r="E59" s="1160">
        <f t="shared" si="4"/>
        <v>0</v>
      </c>
    </row>
    <row r="60" spans="1:5">
      <c r="A60" s="1186" t="s">
        <v>183</v>
      </c>
      <c r="B60" s="1203">
        <v>0</v>
      </c>
      <c r="C60" s="1204">
        <v>0</v>
      </c>
      <c r="D60" s="1208">
        <f t="shared" si="4"/>
        <v>0</v>
      </c>
      <c r="E60" s="1209">
        <f>D60*5/100+D60</f>
        <v>0</v>
      </c>
    </row>
    <row r="61" spans="1:5">
      <c r="A61" s="1429" t="s">
        <v>848</v>
      </c>
      <c r="B61" s="1161"/>
      <c r="C61" s="1170">
        <f>'OFFICE OF THE GOVERNOR'!D124</f>
        <v>0</v>
      </c>
      <c r="D61" s="1207">
        <f t="shared" si="4"/>
        <v>0</v>
      </c>
      <c r="E61" s="1210">
        <f>D61*5/100+D61</f>
        <v>0</v>
      </c>
    </row>
    <row r="62" spans="1:5" ht="15" customHeight="1">
      <c r="A62" s="1884" t="s">
        <v>184</v>
      </c>
      <c r="B62" s="1800">
        <f>SUM(B61+B60+B59+B56+B55+B54+B53)</f>
        <v>0</v>
      </c>
      <c r="C62" s="1800">
        <f>'OFFICE OF THE GOVERNOR'!E126</f>
        <v>130686043</v>
      </c>
      <c r="D62" s="1845">
        <f>SUM(D53+D54+D55+D56+D59+D60+D61)</f>
        <v>137220345.15000001</v>
      </c>
      <c r="E62" s="1800">
        <f>SUM(E53+E54+E55+E56+E59+E60+E61)</f>
        <v>144081362.4075</v>
      </c>
    </row>
    <row r="63" spans="1:5" ht="15" customHeight="1">
      <c r="A63" s="1885"/>
      <c r="B63" s="1802"/>
      <c r="C63" s="1802"/>
      <c r="D63" s="1846"/>
      <c r="E63" s="1801"/>
    </row>
    <row r="64" spans="1:5">
      <c r="A64" s="1886" t="s">
        <v>185</v>
      </c>
      <c r="B64" s="1910"/>
      <c r="C64" s="1910"/>
      <c r="D64" s="1847"/>
      <c r="E64" s="1895"/>
    </row>
    <row r="65" spans="1:5">
      <c r="A65" s="1886"/>
      <c r="B65" s="1910"/>
      <c r="C65" s="1910"/>
      <c r="D65" s="1847"/>
      <c r="E65" s="1895"/>
    </row>
    <row r="66" spans="1:5">
      <c r="A66" s="1886"/>
      <c r="B66" s="1910"/>
      <c r="C66" s="1910"/>
      <c r="D66" s="1847"/>
      <c r="E66" s="1895"/>
    </row>
    <row r="67" spans="1:5" ht="27" customHeight="1" thickBot="1">
      <c r="A67" s="1138" t="s">
        <v>169</v>
      </c>
      <c r="B67" s="1211" t="s">
        <v>151</v>
      </c>
      <c r="C67" s="1184" t="s">
        <v>152</v>
      </c>
      <c r="D67" s="1812" t="s">
        <v>153</v>
      </c>
      <c r="E67" s="1796"/>
    </row>
    <row r="68" spans="1:5" ht="13.5" thickBot="1">
      <c r="A68" s="1140"/>
      <c r="B68" s="1516" t="s">
        <v>155</v>
      </c>
      <c r="C68" s="1514" t="s">
        <v>156</v>
      </c>
      <c r="D68" s="1515" t="s">
        <v>778</v>
      </c>
      <c r="E68" s="1515" t="s">
        <v>913</v>
      </c>
    </row>
    <row r="69" spans="1:5" ht="21" customHeight="1" thickBot="1">
      <c r="A69" s="1212" t="s">
        <v>182</v>
      </c>
      <c r="B69" s="1877"/>
      <c r="C69" s="1878"/>
      <c r="D69" s="1213"/>
      <c r="E69" s="1214"/>
    </row>
    <row r="70" spans="1:5" ht="13.5" thickBot="1">
      <c r="A70" s="1188" t="s">
        <v>171</v>
      </c>
      <c r="B70" s="1259"/>
      <c r="C70" s="1190">
        <f>'OFFICE OF THE GOVERNOR'!E16</f>
        <v>81286601</v>
      </c>
      <c r="D70" s="1177">
        <f t="shared" ref="D70:E73" si="5">C70*5/100+C70</f>
        <v>85350931.049999997</v>
      </c>
      <c r="E70" s="1144">
        <f t="shared" si="5"/>
        <v>89618477.602499992</v>
      </c>
    </row>
    <row r="71" spans="1:5" ht="13.5" thickBot="1">
      <c r="A71" s="1215" t="s">
        <v>172</v>
      </c>
      <c r="B71" s="1259"/>
      <c r="C71" s="1174">
        <f>'OFFICE OF THE GOVERNOR'!E106</f>
        <v>44999442</v>
      </c>
      <c r="D71" s="1161">
        <f t="shared" si="5"/>
        <v>47249414.100000001</v>
      </c>
      <c r="E71" s="1161">
        <f>D71*5/100+D71</f>
        <v>49611884.805</v>
      </c>
    </row>
    <row r="72" spans="1:5" ht="13.5" thickBot="1">
      <c r="A72" s="1216" t="s">
        <v>173</v>
      </c>
      <c r="B72" s="1203"/>
      <c r="C72" s="1204"/>
      <c r="D72" s="1156">
        <f t="shared" si="5"/>
        <v>0</v>
      </c>
      <c r="E72" s="1156">
        <f>D72*5/100+D72</f>
        <v>0</v>
      </c>
    </row>
    <row r="73" spans="1:5" ht="13.5" thickBot="1">
      <c r="A73" s="1429" t="s">
        <v>174</v>
      </c>
      <c r="B73" s="1161"/>
      <c r="C73" s="1170">
        <f>'OFFICE OF THE GOVERNOR'!E119</f>
        <v>4400000</v>
      </c>
      <c r="D73" s="1161">
        <f t="shared" si="5"/>
        <v>4620000</v>
      </c>
      <c r="E73" s="1161">
        <f>D73*5/100+D73</f>
        <v>4851000</v>
      </c>
    </row>
    <row r="74" spans="1:5">
      <c r="A74" s="1887" t="s">
        <v>175</v>
      </c>
      <c r="B74" s="1904"/>
      <c r="C74" s="1905"/>
      <c r="D74" s="1905"/>
      <c r="E74" s="1906"/>
    </row>
    <row r="75" spans="1:5">
      <c r="A75" s="1887"/>
      <c r="B75" s="1907"/>
      <c r="C75" s="1908"/>
      <c r="D75" s="1908"/>
      <c r="E75" s="1909"/>
    </row>
    <row r="76" spans="1:5">
      <c r="A76" s="1188" t="s">
        <v>176</v>
      </c>
      <c r="B76" s="1160">
        <v>0</v>
      </c>
      <c r="C76" s="1192"/>
      <c r="D76" s="1160">
        <f t="shared" ref="D76:E78" si="6">C76*5/100+C76</f>
        <v>0</v>
      </c>
      <c r="E76" s="1217">
        <f t="shared" si="6"/>
        <v>0</v>
      </c>
    </row>
    <row r="77" spans="1:5">
      <c r="A77" s="1216" t="s">
        <v>183</v>
      </c>
      <c r="B77" s="1203">
        <v>0</v>
      </c>
      <c r="C77" s="1204"/>
      <c r="D77" s="1209">
        <f t="shared" si="6"/>
        <v>0</v>
      </c>
      <c r="E77" s="1218">
        <f>D77*5/100+D77</f>
        <v>0</v>
      </c>
    </row>
    <row r="78" spans="1:5">
      <c r="A78" s="1429" t="s">
        <v>849</v>
      </c>
      <c r="B78" s="1161"/>
      <c r="C78" s="1170">
        <f>'OFFICE OF THE GOVERNOR'!E124</f>
        <v>0</v>
      </c>
      <c r="D78" s="1210">
        <f t="shared" si="6"/>
        <v>0</v>
      </c>
      <c r="E78" s="1219">
        <f>D78*5/100+D78</f>
        <v>0</v>
      </c>
    </row>
    <row r="79" spans="1:5" ht="15" customHeight="1">
      <c r="A79" s="1887" t="s">
        <v>184</v>
      </c>
      <c r="B79" s="1801">
        <f>SUM(B70+B71+B72+B73+B76+B77+B78)</f>
        <v>0</v>
      </c>
      <c r="C79" s="1801">
        <f>SUM(C78+C73+C71+C70)</f>
        <v>130686043</v>
      </c>
      <c r="D79" s="1801">
        <f>SUM(D70+D71+D72+D73+D76+D77+D78)</f>
        <v>137220345.15000001</v>
      </c>
      <c r="E79" s="1801">
        <f>SUM(E70+E71+E72+E73+E76+E77+E78)</f>
        <v>144081362.4075</v>
      </c>
    </row>
    <row r="80" spans="1:5" ht="15" customHeight="1">
      <c r="A80" s="1885"/>
      <c r="B80" s="1802"/>
      <c r="C80" s="1802"/>
      <c r="D80" s="1802"/>
      <c r="E80" s="1802"/>
    </row>
    <row r="81" spans="1:5">
      <c r="A81" s="1220"/>
      <c r="B81" s="1221"/>
      <c r="C81" s="1221"/>
      <c r="D81" s="1221"/>
      <c r="E81" s="1835"/>
    </row>
    <row r="82" spans="1:5" ht="15" customHeight="1">
      <c r="A82" s="1886" t="s">
        <v>186</v>
      </c>
      <c r="B82" s="1910"/>
      <c r="C82" s="1910"/>
      <c r="D82" s="1910"/>
      <c r="E82" s="1836"/>
    </row>
    <row r="83" spans="1:5" ht="15.75" customHeight="1">
      <c r="A83" s="1886"/>
      <c r="B83" s="1910"/>
      <c r="C83" s="1910"/>
      <c r="D83" s="1910"/>
      <c r="E83" s="1837"/>
    </row>
    <row r="84" spans="1:5" ht="26.5" thickBot="1">
      <c r="A84" s="1138" t="s">
        <v>169</v>
      </c>
      <c r="B84" s="1083" t="s">
        <v>151</v>
      </c>
      <c r="C84" s="1222" t="s">
        <v>152</v>
      </c>
      <c r="D84" s="1812" t="s">
        <v>153</v>
      </c>
      <c r="E84" s="1796"/>
    </row>
    <row r="85" spans="1:5" ht="13.5" thickBot="1">
      <c r="A85" s="1169"/>
      <c r="B85" s="1516" t="s">
        <v>155</v>
      </c>
      <c r="C85" s="1514" t="s">
        <v>156</v>
      </c>
      <c r="D85" s="1515" t="s">
        <v>778</v>
      </c>
      <c r="E85" s="1515" t="s">
        <v>913</v>
      </c>
    </row>
    <row r="86" spans="1:5">
      <c r="A86" s="1886" t="s">
        <v>182</v>
      </c>
      <c r="B86" s="1829"/>
      <c r="C86" s="1830"/>
      <c r="D86" s="1830"/>
      <c r="E86" s="1831"/>
    </row>
    <row r="87" spans="1:5">
      <c r="A87" s="1886"/>
      <c r="B87" s="1900"/>
      <c r="C87" s="1901"/>
      <c r="D87" s="1901"/>
      <c r="E87" s="1902"/>
    </row>
    <row r="88" spans="1:5">
      <c r="A88" s="1223" t="s">
        <v>171</v>
      </c>
      <c r="B88" s="1160"/>
      <c r="C88" s="1160">
        <f>'OFFICE OF THE GOVERNOR'!I16</f>
        <v>0</v>
      </c>
      <c r="D88" s="1224">
        <f>C88*5/100+C88</f>
        <v>0</v>
      </c>
      <c r="E88" s="1160">
        <f>D88*5/100+D88</f>
        <v>0</v>
      </c>
    </row>
    <row r="89" spans="1:5">
      <c r="A89" s="1888" t="s">
        <v>172</v>
      </c>
      <c r="B89" s="1855"/>
      <c r="C89" s="1805">
        <f>'OFFICE OF THE GOVERNOR'!I106</f>
        <v>5500000</v>
      </c>
      <c r="D89" s="1848">
        <f>C89*5/100+C89</f>
        <v>5775000</v>
      </c>
      <c r="E89" s="1838">
        <f>D89*5/100+D89</f>
        <v>6063750</v>
      </c>
    </row>
    <row r="90" spans="1:5">
      <c r="A90" s="1889"/>
      <c r="B90" s="1856"/>
      <c r="C90" s="1806"/>
      <c r="D90" s="1849">
        <f>C90*5/100+C90</f>
        <v>0</v>
      </c>
      <c r="E90" s="1839">
        <f t="shared" ref="E90:E97" si="7">D90*5/100+D90</f>
        <v>0</v>
      </c>
    </row>
    <row r="91" spans="1:5">
      <c r="A91" s="1225" t="s">
        <v>173</v>
      </c>
      <c r="B91" s="1191"/>
      <c r="C91" s="1192">
        <v>0</v>
      </c>
      <c r="D91" s="1160">
        <f>C91*5/100+C91</f>
        <v>0</v>
      </c>
      <c r="E91" s="1217">
        <f t="shared" si="7"/>
        <v>0</v>
      </c>
    </row>
    <row r="92" spans="1:5" ht="15" customHeight="1">
      <c r="A92" s="1894" t="s">
        <v>174</v>
      </c>
      <c r="B92" s="1890"/>
      <c r="C92" s="1851">
        <f>'OFFICE OF THE GOVERNOR'!H119</f>
        <v>0</v>
      </c>
      <c r="D92" s="1850">
        <f>B92*5/100+B92</f>
        <v>0</v>
      </c>
      <c r="E92" s="1842">
        <f t="shared" si="7"/>
        <v>0</v>
      </c>
    </row>
    <row r="93" spans="1:5" ht="15" customHeight="1">
      <c r="A93" s="1894"/>
      <c r="B93" s="1890"/>
      <c r="C93" s="1852"/>
      <c r="D93" s="1843">
        <f>B93*5/100+B93</f>
        <v>0</v>
      </c>
      <c r="E93" s="1843">
        <f t="shared" si="7"/>
        <v>0</v>
      </c>
    </row>
    <row r="94" spans="1:5" ht="22" customHeight="1" thickBot="1">
      <c r="A94" s="1194" t="s">
        <v>175</v>
      </c>
      <c r="B94" s="1876"/>
      <c r="C94" s="1876"/>
      <c r="D94" s="1876"/>
      <c r="E94" s="1879"/>
    </row>
    <row r="95" spans="1:5" ht="15" thickBot="1">
      <c r="A95" s="1226" t="s">
        <v>176</v>
      </c>
      <c r="B95" s="1160">
        <v>0</v>
      </c>
      <c r="C95" s="1574">
        <v>0</v>
      </c>
      <c r="D95" s="1574">
        <f>C95*5/100+C95</f>
        <v>0</v>
      </c>
      <c r="E95" s="1574">
        <f t="shared" si="7"/>
        <v>0</v>
      </c>
    </row>
    <row r="96" spans="1:5" ht="15" thickBot="1">
      <c r="A96" s="1225" t="s">
        <v>183</v>
      </c>
      <c r="B96" s="1191">
        <v>0</v>
      </c>
      <c r="C96" s="1574">
        <v>0</v>
      </c>
      <c r="D96" s="1574">
        <f>C96*5/100+C96</f>
        <v>0</v>
      </c>
      <c r="E96" s="1574">
        <f t="shared" si="7"/>
        <v>0</v>
      </c>
    </row>
    <row r="97" spans="1:5" ht="13.5" thickBot="1">
      <c r="A97" s="1430" t="s">
        <v>850</v>
      </c>
      <c r="B97" s="1160">
        <v>0</v>
      </c>
      <c r="C97" s="1170">
        <v>0</v>
      </c>
      <c r="D97" s="1210">
        <f>C97*5/100+C97</f>
        <v>0</v>
      </c>
      <c r="E97" s="1219">
        <f t="shared" si="7"/>
        <v>0</v>
      </c>
    </row>
    <row r="98" spans="1:5" ht="15" customHeight="1">
      <c r="A98" s="1884" t="s">
        <v>184</v>
      </c>
      <c r="B98" s="1800">
        <f>SUM(B97+B96+B95+B92+B91+B89+B88)</f>
        <v>0</v>
      </c>
      <c r="C98" s="1800">
        <f>SUM(C97+C96+C95+C92+C91+C89)</f>
        <v>5500000</v>
      </c>
      <c r="D98" s="1800">
        <f>SUM(D97+D96+D95+D92+D91+D89)</f>
        <v>5775000</v>
      </c>
      <c r="E98" s="1800">
        <f>SUM(E97+E96+E95+E92+E91+E89)</f>
        <v>6063750</v>
      </c>
    </row>
    <row r="99" spans="1:5" ht="15" customHeight="1" thickBot="1">
      <c r="A99" s="1885"/>
      <c r="B99" s="1802"/>
      <c r="C99" s="1802"/>
      <c r="D99" s="1802"/>
      <c r="E99" s="1802"/>
    </row>
    <row r="100" spans="1:5">
      <c r="A100" s="1857" t="s">
        <v>802</v>
      </c>
      <c r="B100" s="1809"/>
      <c r="C100" s="1809"/>
      <c r="D100" s="1809"/>
      <c r="E100" s="1858"/>
    </row>
    <row r="101" spans="1:5">
      <c r="A101" s="1828"/>
      <c r="B101" s="1859"/>
      <c r="C101" s="1859"/>
      <c r="D101" s="1859"/>
      <c r="E101" s="1860"/>
    </row>
    <row r="102" spans="1:5" ht="13.5" thickBot="1">
      <c r="A102" s="1828"/>
      <c r="B102" s="1859"/>
      <c r="C102" s="1859"/>
      <c r="D102" s="1859"/>
      <c r="E102" s="1860"/>
    </row>
    <row r="103" spans="1:5" ht="26.5" thickBot="1">
      <c r="A103" s="1146" t="s">
        <v>169</v>
      </c>
      <c r="B103" s="1083" t="s">
        <v>151</v>
      </c>
      <c r="C103" s="1227" t="s">
        <v>152</v>
      </c>
      <c r="D103" s="1793" t="s">
        <v>153</v>
      </c>
      <c r="E103" s="1793"/>
    </row>
    <row r="104" spans="1:5" ht="13.5" thickBot="1">
      <c r="A104" s="1140"/>
      <c r="B104" s="1516" t="s">
        <v>155</v>
      </c>
      <c r="C104" s="1514" t="s">
        <v>156</v>
      </c>
      <c r="D104" s="1515" t="s">
        <v>778</v>
      </c>
      <c r="E104" s="1515" t="s">
        <v>913</v>
      </c>
    </row>
    <row r="105" spans="1:5">
      <c r="A105" s="1228"/>
      <c r="B105" s="1790"/>
      <c r="C105" s="1791"/>
      <c r="D105" s="1791"/>
      <c r="E105" s="1792"/>
    </row>
    <row r="106" spans="1:5">
      <c r="A106" s="1178" t="s">
        <v>187</v>
      </c>
      <c r="B106" s="1870"/>
      <c r="C106" s="1871"/>
      <c r="D106" s="1871"/>
      <c r="E106" s="1872"/>
    </row>
    <row r="107" spans="1:5">
      <c r="A107" s="1159" t="s">
        <v>171</v>
      </c>
      <c r="B107" s="1160">
        <v>0</v>
      </c>
      <c r="C107" s="1192">
        <f>'OFFICE OF THE GOVERNOR'!H16</f>
        <v>0</v>
      </c>
      <c r="D107" s="1160">
        <f t="shared" ref="D107:E110" si="8">C107*5/100+C107</f>
        <v>0</v>
      </c>
      <c r="E107" s="1160">
        <f t="shared" si="8"/>
        <v>0</v>
      </c>
    </row>
    <row r="108" spans="1:5">
      <c r="A108" s="1152" t="s">
        <v>172</v>
      </c>
      <c r="B108" s="1160">
        <v>0</v>
      </c>
      <c r="C108" s="1161">
        <f>'OFFICE OF THE GOVERNOR'!F106</f>
        <v>0</v>
      </c>
      <c r="D108" s="1173">
        <f t="shared" si="8"/>
        <v>0</v>
      </c>
      <c r="E108" s="1173">
        <f t="shared" si="8"/>
        <v>0</v>
      </c>
    </row>
    <row r="109" spans="1:5">
      <c r="A109" s="1143" t="s">
        <v>173</v>
      </c>
      <c r="B109" s="1191">
        <v>0</v>
      </c>
      <c r="C109" s="1160">
        <v>0</v>
      </c>
      <c r="D109" s="1209">
        <f t="shared" si="8"/>
        <v>0</v>
      </c>
      <c r="E109" s="1209">
        <f t="shared" si="8"/>
        <v>0</v>
      </c>
    </row>
    <row r="110" spans="1:5">
      <c r="A110" s="1159" t="s">
        <v>174</v>
      </c>
      <c r="B110" s="1074">
        <v>0</v>
      </c>
      <c r="C110" s="1074">
        <f>'OFFICE OF THE GOVERNOR'!H119</f>
        <v>0</v>
      </c>
      <c r="D110" s="1160">
        <f t="shared" si="8"/>
        <v>0</v>
      </c>
      <c r="E110" s="1160">
        <f t="shared" si="8"/>
        <v>0</v>
      </c>
    </row>
    <row r="111" spans="1:5">
      <c r="A111" s="1804" t="s">
        <v>175</v>
      </c>
      <c r="B111" s="1787"/>
      <c r="C111" s="1788"/>
      <c r="D111" s="1788"/>
      <c r="E111" s="1789"/>
    </row>
    <row r="112" spans="1:5">
      <c r="A112" s="1795"/>
      <c r="B112" s="1870"/>
      <c r="C112" s="1871"/>
      <c r="D112" s="1871"/>
      <c r="E112" s="1872"/>
    </row>
    <row r="113" spans="1:5" ht="24" customHeight="1">
      <c r="A113" s="1143" t="s">
        <v>176</v>
      </c>
      <c r="B113" s="1224">
        <v>0</v>
      </c>
      <c r="C113" s="1204">
        <v>0</v>
      </c>
      <c r="D113" s="1224">
        <f t="shared" ref="D113:E117" si="9">C113*5/100+C113</f>
        <v>0</v>
      </c>
      <c r="E113" s="1218">
        <f t="shared" si="9"/>
        <v>0</v>
      </c>
    </row>
    <row r="114" spans="1:5">
      <c r="A114" s="1175" t="s">
        <v>188</v>
      </c>
      <c r="B114" s="1840">
        <v>0</v>
      </c>
      <c r="C114" s="1853">
        <v>0</v>
      </c>
      <c r="D114" s="1842">
        <f t="shared" si="9"/>
        <v>0</v>
      </c>
      <c r="E114" s="1867">
        <f t="shared" si="9"/>
        <v>0</v>
      </c>
    </row>
    <row r="115" spans="1:5">
      <c r="A115" s="1152" t="s">
        <v>189</v>
      </c>
      <c r="B115" s="1841"/>
      <c r="C115" s="1854"/>
      <c r="D115" s="1843">
        <f t="shared" si="9"/>
        <v>0</v>
      </c>
      <c r="E115" s="1868">
        <f t="shared" si="9"/>
        <v>0</v>
      </c>
    </row>
    <row r="116" spans="1:5">
      <c r="A116" s="1869" t="s">
        <v>851</v>
      </c>
      <c r="B116" s="1842">
        <v>0</v>
      </c>
      <c r="C116" s="1805">
        <f>'OFFICE OF THE GOVERNOR'!H124</f>
        <v>0</v>
      </c>
      <c r="D116" s="1855">
        <f t="shared" si="9"/>
        <v>0</v>
      </c>
      <c r="E116" s="1838">
        <f t="shared" si="9"/>
        <v>0</v>
      </c>
    </row>
    <row r="117" spans="1:5" ht="13.5" thickBot="1">
      <c r="A117" s="1816"/>
      <c r="B117" s="1843"/>
      <c r="C117" s="1806"/>
      <c r="D117" s="1856">
        <f t="shared" si="9"/>
        <v>0</v>
      </c>
      <c r="E117" s="1839">
        <f t="shared" si="9"/>
        <v>0</v>
      </c>
    </row>
    <row r="118" spans="1:5" ht="15" customHeight="1" thickBot="1">
      <c r="A118" s="1793" t="s">
        <v>184</v>
      </c>
      <c r="B118" s="1803">
        <v>0</v>
      </c>
      <c r="C118" s="1803">
        <f>SUM(C107+C108+C109+C110+C113+C114+C116)</f>
        <v>0</v>
      </c>
      <c r="D118" s="1803">
        <f>SUM(D107+D108+D109+D110+D113+D114+D116)</f>
        <v>0</v>
      </c>
      <c r="E118" s="1803">
        <f>SUM(E107+E108+E109+E110+E113+E114+E116)</f>
        <v>0</v>
      </c>
    </row>
    <row r="119" spans="1:5" ht="15" customHeight="1" thickBot="1">
      <c r="A119" s="1793"/>
      <c r="B119" s="1803"/>
      <c r="C119" s="1803"/>
      <c r="D119" s="1803"/>
      <c r="E119" s="1803"/>
    </row>
    <row r="120" spans="1:5" ht="13.5" thickBot="1">
      <c r="A120" s="1793" t="s">
        <v>803</v>
      </c>
      <c r="B120" s="1793"/>
      <c r="C120" s="1793"/>
      <c r="D120" s="1793"/>
      <c r="E120" s="1793"/>
    </row>
    <row r="121" spans="1:5" ht="13.5" thickBot="1">
      <c r="A121" s="1793"/>
      <c r="B121" s="1793"/>
      <c r="C121" s="1793"/>
      <c r="D121" s="1793"/>
      <c r="E121" s="1793"/>
    </row>
    <row r="122" spans="1:5" ht="13.5" thickBot="1">
      <c r="A122" s="1793"/>
      <c r="B122" s="1793"/>
      <c r="C122" s="1793"/>
      <c r="D122" s="1793"/>
      <c r="E122" s="1793"/>
    </row>
    <row r="123" spans="1:5" ht="26.5" thickBot="1">
      <c r="A123" s="1178" t="s">
        <v>169</v>
      </c>
      <c r="B123" s="1242" t="s">
        <v>151</v>
      </c>
      <c r="C123" s="1243" t="s">
        <v>152</v>
      </c>
      <c r="D123" s="1795" t="s">
        <v>153</v>
      </c>
      <c r="E123" s="1796"/>
    </row>
    <row r="124" spans="1:5" ht="13.5" thickBot="1">
      <c r="A124" s="1140"/>
      <c r="B124" s="1516" t="s">
        <v>155</v>
      </c>
      <c r="C124" s="1514" t="s">
        <v>156</v>
      </c>
      <c r="D124" s="1515" t="s">
        <v>778</v>
      </c>
      <c r="E124" s="1515" t="s">
        <v>913</v>
      </c>
    </row>
    <row r="125" spans="1:5">
      <c r="A125" s="1228"/>
      <c r="B125" s="1790"/>
      <c r="C125" s="1791"/>
      <c r="D125" s="1791"/>
      <c r="E125" s="1792"/>
    </row>
    <row r="126" spans="1:5" ht="13.5" thickBot="1">
      <c r="A126" s="1178" t="s">
        <v>187</v>
      </c>
      <c r="B126" s="1870"/>
      <c r="C126" s="1871"/>
      <c r="D126" s="1871"/>
      <c r="E126" s="1872"/>
    </row>
    <row r="127" spans="1:5" ht="13.5" thickBot="1">
      <c r="A127" s="1159" t="s">
        <v>171</v>
      </c>
      <c r="B127" s="1160">
        <v>0</v>
      </c>
      <c r="C127" s="1192">
        <f>'OFFICE OF THE GOVERNOR'!H30</f>
        <v>0</v>
      </c>
      <c r="D127" s="1160">
        <f t="shared" ref="D127:E130" si="10">C127*5/100+C127</f>
        <v>0</v>
      </c>
      <c r="E127" s="1160">
        <f t="shared" si="10"/>
        <v>0</v>
      </c>
    </row>
    <row r="128" spans="1:5" ht="13.5" thickBot="1">
      <c r="A128" s="1152" t="s">
        <v>172</v>
      </c>
      <c r="B128" s="1160">
        <v>0</v>
      </c>
      <c r="C128" s="1161">
        <f>'OFFICE OF THE GOVERNOR'!G106</f>
        <v>4500000</v>
      </c>
      <c r="D128" s="1173">
        <f t="shared" si="10"/>
        <v>4725000</v>
      </c>
      <c r="E128" s="1173">
        <f t="shared" si="10"/>
        <v>4961250</v>
      </c>
    </row>
    <row r="129" spans="1:5" ht="13.5" thickBot="1">
      <c r="A129" s="1143" t="s">
        <v>173</v>
      </c>
      <c r="B129" s="1191">
        <v>0</v>
      </c>
      <c r="C129" s="1160">
        <v>0</v>
      </c>
      <c r="D129" s="1209">
        <f t="shared" si="10"/>
        <v>0</v>
      </c>
      <c r="E129" s="1209">
        <f t="shared" si="10"/>
        <v>0</v>
      </c>
    </row>
    <row r="130" spans="1:5" ht="13.5" thickBot="1">
      <c r="A130" s="1159" t="s">
        <v>174</v>
      </c>
      <c r="B130" s="1074">
        <v>0</v>
      </c>
      <c r="C130" s="1074">
        <f>'OFFICE OF THE GOVERNOR'!H140</f>
        <v>0</v>
      </c>
      <c r="D130" s="1160">
        <f t="shared" si="10"/>
        <v>0</v>
      </c>
      <c r="E130" s="1160">
        <f t="shared" si="10"/>
        <v>0</v>
      </c>
    </row>
    <row r="131" spans="1:5">
      <c r="A131" s="1804" t="s">
        <v>175</v>
      </c>
      <c r="B131" s="1787"/>
      <c r="C131" s="1788"/>
      <c r="D131" s="1788"/>
      <c r="E131" s="1789"/>
    </row>
    <row r="132" spans="1:5" ht="13.5" thickBot="1">
      <c r="A132" s="1795"/>
      <c r="B132" s="1870"/>
      <c r="C132" s="1871"/>
      <c r="D132" s="1871"/>
      <c r="E132" s="1872"/>
    </row>
    <row r="133" spans="1:5" ht="13.5" thickBot="1">
      <c r="A133" s="1143" t="s">
        <v>176</v>
      </c>
      <c r="B133" s="1224">
        <v>0</v>
      </c>
      <c r="C133" s="1204">
        <v>0</v>
      </c>
      <c r="D133" s="1224">
        <f t="shared" ref="D133:E137" si="11">C133*5/100+C133</f>
        <v>0</v>
      </c>
      <c r="E133" s="1218">
        <f t="shared" si="11"/>
        <v>0</v>
      </c>
    </row>
    <row r="134" spans="1:5">
      <c r="A134" s="1175" t="s">
        <v>188</v>
      </c>
      <c r="B134" s="1840">
        <v>0</v>
      </c>
      <c r="C134" s="1853">
        <v>0</v>
      </c>
      <c r="D134" s="1842">
        <f t="shared" si="11"/>
        <v>0</v>
      </c>
      <c r="E134" s="1867">
        <f t="shared" si="11"/>
        <v>0</v>
      </c>
    </row>
    <row r="135" spans="1:5" ht="13.5" thickBot="1">
      <c r="A135" s="1152" t="s">
        <v>189</v>
      </c>
      <c r="B135" s="1841"/>
      <c r="C135" s="1854"/>
      <c r="D135" s="1843">
        <f t="shared" si="11"/>
        <v>0</v>
      </c>
      <c r="E135" s="1868">
        <f t="shared" si="11"/>
        <v>0</v>
      </c>
    </row>
    <row r="136" spans="1:5">
      <c r="A136" s="1869" t="s">
        <v>849</v>
      </c>
      <c r="B136" s="1842">
        <v>0</v>
      </c>
      <c r="C136" s="1805">
        <f>'OFFICE OF THE GOVERNOR'!H145</f>
        <v>0</v>
      </c>
      <c r="D136" s="1855">
        <f t="shared" si="11"/>
        <v>0</v>
      </c>
      <c r="E136" s="1838">
        <f t="shared" si="11"/>
        <v>0</v>
      </c>
    </row>
    <row r="137" spans="1:5" ht="13.5" thickBot="1">
      <c r="A137" s="1816"/>
      <c r="B137" s="1843"/>
      <c r="C137" s="1806"/>
      <c r="D137" s="1856">
        <f t="shared" si="11"/>
        <v>0</v>
      </c>
      <c r="E137" s="1839">
        <f t="shared" si="11"/>
        <v>0</v>
      </c>
    </row>
    <row r="138" spans="1:5" ht="13.5" thickBot="1">
      <c r="A138" s="1793" t="s">
        <v>184</v>
      </c>
      <c r="B138" s="1803">
        <v>0</v>
      </c>
      <c r="C138" s="1803">
        <f>SUM(C127+C128+C129+C130+C133+C134+C136)</f>
        <v>4500000</v>
      </c>
      <c r="D138" s="1803">
        <f>SUM(D127+D128+D129+D130+D133+D134+D136)</f>
        <v>4725000</v>
      </c>
      <c r="E138" s="1803">
        <f>SUM(E127+E128+E129+E130+E133+E134+E136)</f>
        <v>4961250</v>
      </c>
    </row>
    <row r="139" spans="1:5" ht="13.5" thickBot="1">
      <c r="A139" s="1793"/>
      <c r="B139" s="1803"/>
      <c r="C139" s="1803"/>
      <c r="D139" s="1803"/>
      <c r="E139" s="1803"/>
    </row>
    <row r="140" spans="1:5" ht="13.5" thickBot="1"/>
    <row r="141" spans="1:5" ht="13.15" customHeight="1" thickBot="1">
      <c r="A141" s="1793" t="s">
        <v>804</v>
      </c>
      <c r="B141" s="1793"/>
      <c r="C141" s="1793"/>
      <c r="D141" s="1793"/>
      <c r="E141" s="1793"/>
    </row>
    <row r="142" spans="1:5" ht="13.5" thickBot="1">
      <c r="A142" s="1793"/>
      <c r="B142" s="1793"/>
      <c r="C142" s="1793"/>
      <c r="D142" s="1793"/>
      <c r="E142" s="1793"/>
    </row>
    <row r="143" spans="1:5" ht="13.5" thickBot="1">
      <c r="A143" s="1793"/>
      <c r="B143" s="1793"/>
      <c r="C143" s="1793"/>
      <c r="D143" s="1793"/>
      <c r="E143" s="1793"/>
    </row>
    <row r="144" spans="1:5" ht="26.5" thickBot="1">
      <c r="A144" s="1178" t="s">
        <v>169</v>
      </c>
      <c r="B144" s="1242" t="s">
        <v>151</v>
      </c>
      <c r="C144" s="1243" t="s">
        <v>152</v>
      </c>
      <c r="D144" s="1795" t="s">
        <v>153</v>
      </c>
      <c r="E144" s="1796"/>
    </row>
    <row r="145" spans="1:5" ht="13.5" thickBot="1">
      <c r="A145" s="1140"/>
      <c r="B145" s="1516" t="s">
        <v>155</v>
      </c>
      <c r="C145" s="1514" t="s">
        <v>156</v>
      </c>
      <c r="D145" s="1515" t="s">
        <v>778</v>
      </c>
      <c r="E145" s="1515" t="s">
        <v>913</v>
      </c>
    </row>
    <row r="146" spans="1:5">
      <c r="A146" s="1228"/>
      <c r="B146" s="1790"/>
      <c r="C146" s="1791"/>
      <c r="D146" s="1791"/>
      <c r="E146" s="1792"/>
    </row>
    <row r="147" spans="1:5" ht="13.5" thickBot="1">
      <c r="A147" s="1178" t="s">
        <v>187</v>
      </c>
      <c r="B147" s="1870"/>
      <c r="C147" s="1871"/>
      <c r="D147" s="1871"/>
      <c r="E147" s="1872"/>
    </row>
    <row r="148" spans="1:5" ht="13.5" thickBot="1">
      <c r="A148" s="1159" t="s">
        <v>171</v>
      </c>
      <c r="B148" s="1160">
        <v>0</v>
      </c>
      <c r="C148" s="1192">
        <f>'OFFICE OF THE GOVERNOR'!H51</f>
        <v>0</v>
      </c>
      <c r="D148" s="1160">
        <f t="shared" ref="D148:E151" si="12">C148*5/100+C148</f>
        <v>0</v>
      </c>
      <c r="E148" s="1160">
        <f t="shared" si="12"/>
        <v>0</v>
      </c>
    </row>
    <row r="149" spans="1:5" ht="15" thickBot="1">
      <c r="A149" s="1152" t="s">
        <v>172</v>
      </c>
      <c r="B149" s="3"/>
      <c r="C149" s="1161">
        <f>'OFFICE OF THE GOVERNOR'!H106</f>
        <v>1000000</v>
      </c>
      <c r="D149" s="1173">
        <f t="shared" si="12"/>
        <v>1050000</v>
      </c>
      <c r="E149" s="1173">
        <f t="shared" si="12"/>
        <v>1102500</v>
      </c>
    </row>
    <row r="150" spans="1:5" ht="13.5" thickBot="1">
      <c r="A150" s="1143" t="s">
        <v>173</v>
      </c>
      <c r="B150" s="1191">
        <v>0</v>
      </c>
      <c r="C150" s="1160">
        <v>0</v>
      </c>
      <c r="D150" s="1209">
        <f t="shared" si="12"/>
        <v>0</v>
      </c>
      <c r="E150" s="1209">
        <f t="shared" si="12"/>
        <v>0</v>
      </c>
    </row>
    <row r="151" spans="1:5" ht="13.5" thickBot="1">
      <c r="A151" s="1159" t="s">
        <v>174</v>
      </c>
      <c r="B151" s="1074">
        <v>0</v>
      </c>
      <c r="C151" s="1074">
        <f>'OFFICE OF THE GOVERNOR'!H161</f>
        <v>0</v>
      </c>
      <c r="D151" s="1160">
        <f t="shared" si="12"/>
        <v>0</v>
      </c>
      <c r="E151" s="1160">
        <f t="shared" si="12"/>
        <v>0</v>
      </c>
    </row>
    <row r="152" spans="1:5">
      <c r="A152" s="1804" t="s">
        <v>175</v>
      </c>
      <c r="B152" s="1787"/>
      <c r="C152" s="1788"/>
      <c r="D152" s="1788"/>
      <c r="E152" s="1789"/>
    </row>
    <row r="153" spans="1:5" ht="13.5" thickBot="1">
      <c r="A153" s="1795"/>
      <c r="B153" s="1870"/>
      <c r="C153" s="1871"/>
      <c r="D153" s="1871"/>
      <c r="E153" s="1872"/>
    </row>
    <row r="154" spans="1:5" ht="13.5" thickBot="1">
      <c r="A154" s="1143" t="s">
        <v>176</v>
      </c>
      <c r="B154" s="1224">
        <v>0</v>
      </c>
      <c r="C154" s="1204">
        <v>0</v>
      </c>
      <c r="D154" s="1224">
        <f t="shared" ref="D154:E158" si="13">C154*5/100+C154</f>
        <v>0</v>
      </c>
      <c r="E154" s="1218">
        <f t="shared" si="13"/>
        <v>0</v>
      </c>
    </row>
    <row r="155" spans="1:5">
      <c r="A155" s="1175" t="s">
        <v>188</v>
      </c>
      <c r="B155" s="1840">
        <v>0</v>
      </c>
      <c r="C155" s="1853">
        <v>0</v>
      </c>
      <c r="D155" s="1842">
        <f t="shared" si="13"/>
        <v>0</v>
      </c>
      <c r="E155" s="1867">
        <f t="shared" si="13"/>
        <v>0</v>
      </c>
    </row>
    <row r="156" spans="1:5" ht="13.5" thickBot="1">
      <c r="A156" s="1152" t="s">
        <v>189</v>
      </c>
      <c r="B156" s="1841"/>
      <c r="C156" s="1854"/>
      <c r="D156" s="1843">
        <f t="shared" si="13"/>
        <v>0</v>
      </c>
      <c r="E156" s="1868">
        <f t="shared" si="13"/>
        <v>0</v>
      </c>
    </row>
    <row r="157" spans="1:5">
      <c r="A157" s="1869" t="s">
        <v>849</v>
      </c>
      <c r="B157" s="1842">
        <v>0</v>
      </c>
      <c r="C157" s="1805">
        <f>'OFFICE OF THE GOVERNOR'!H166</f>
        <v>0</v>
      </c>
      <c r="D157" s="1855">
        <f t="shared" si="13"/>
        <v>0</v>
      </c>
      <c r="E157" s="1838">
        <f t="shared" si="13"/>
        <v>0</v>
      </c>
    </row>
    <row r="158" spans="1:5" ht="13.5" thickBot="1">
      <c r="A158" s="1816"/>
      <c r="B158" s="1843"/>
      <c r="C158" s="1806"/>
      <c r="D158" s="1856">
        <f t="shared" si="13"/>
        <v>0</v>
      </c>
      <c r="E158" s="1839">
        <f t="shared" si="13"/>
        <v>0</v>
      </c>
    </row>
    <row r="159" spans="1:5" ht="13.5" thickBot="1">
      <c r="A159" s="1793" t="s">
        <v>184</v>
      </c>
      <c r="B159" s="1803">
        <f>SUM(B148+B149+B150+B151+B154+B155+B157)</f>
        <v>0</v>
      </c>
      <c r="C159" s="1803">
        <f>SUM(C148+C149+C150+C151+C154+C155+C157)</f>
        <v>1000000</v>
      </c>
      <c r="D159" s="1803">
        <f>SUM(D148+D149+D150+D151+D154+D155+D157)</f>
        <v>1050000</v>
      </c>
      <c r="E159" s="1803">
        <f>SUM(E148+E149+E150+E151+E154+E155+E157)</f>
        <v>1102500</v>
      </c>
    </row>
    <row r="160" spans="1:5" ht="13.5" thickBot="1">
      <c r="A160" s="1793"/>
      <c r="B160" s="1803"/>
      <c r="C160" s="1803"/>
      <c r="D160" s="1803"/>
      <c r="E160" s="1803"/>
    </row>
    <row r="161" spans="1:5" ht="13.5" thickBot="1"/>
    <row r="162" spans="1:5" ht="26.15" customHeight="1" thickBot="1">
      <c r="A162" s="1817" t="s">
        <v>190</v>
      </c>
      <c r="B162" s="1818"/>
      <c r="C162" s="1817"/>
      <c r="D162" s="1817"/>
      <c r="E162" s="1817"/>
    </row>
    <row r="163" spans="1:5" ht="26.5" thickBot="1">
      <c r="A163" s="1083" t="s">
        <v>169</v>
      </c>
      <c r="B163" s="1097" t="s">
        <v>151</v>
      </c>
      <c r="C163" s="1083" t="s">
        <v>152</v>
      </c>
      <c r="D163" s="1812" t="s">
        <v>153</v>
      </c>
      <c r="E163" s="1814"/>
    </row>
    <row r="164" spans="1:5" ht="13.5" thickBot="1">
      <c r="A164" s="1229"/>
      <c r="B164" s="1516" t="s">
        <v>155</v>
      </c>
      <c r="C164" s="1514" t="s">
        <v>156</v>
      </c>
      <c r="D164" s="1515" t="s">
        <v>778</v>
      </c>
      <c r="E164" s="1515" t="s">
        <v>913</v>
      </c>
    </row>
    <row r="165" spans="1:5">
      <c r="A165" s="1898" t="s">
        <v>182</v>
      </c>
      <c r="B165" s="1911"/>
      <c r="C165" s="1911"/>
      <c r="D165" s="1911"/>
      <c r="E165" s="1912"/>
    </row>
    <row r="166" spans="1:5">
      <c r="A166" s="1898"/>
      <c r="B166" s="1911"/>
      <c r="C166" s="1911"/>
      <c r="D166" s="1911"/>
      <c r="E166" s="1912"/>
    </row>
    <row r="167" spans="1:5">
      <c r="A167" s="1159" t="s">
        <v>171</v>
      </c>
      <c r="B167" s="1074"/>
      <c r="C167" s="1074">
        <f>'OFFICE OF THE GOVERNOR'!P16</f>
        <v>0</v>
      </c>
      <c r="D167" s="1074">
        <f t="shared" ref="D167:E170" si="14">C167*5/100+C167</f>
        <v>0</v>
      </c>
      <c r="E167" s="1074">
        <f t="shared" si="14"/>
        <v>0</v>
      </c>
    </row>
    <row r="168" spans="1:5">
      <c r="A168" s="1230" t="s">
        <v>191</v>
      </c>
      <c r="B168" s="1177"/>
      <c r="C168" s="1156">
        <f>'OFFICE OF THE GOVERNOR'!P106</f>
        <v>72100000</v>
      </c>
      <c r="D168" s="1231">
        <f t="shared" si="14"/>
        <v>75705000</v>
      </c>
      <c r="E168" s="1232">
        <f>D168*5/100+D168</f>
        <v>79490250</v>
      </c>
    </row>
    <row r="169" spans="1:5">
      <c r="A169" s="1233" t="s">
        <v>173</v>
      </c>
      <c r="B169" s="1234"/>
      <c r="C169" s="1160"/>
      <c r="D169" s="1235">
        <f t="shared" si="14"/>
        <v>0</v>
      </c>
      <c r="E169" s="1210">
        <f>D169*5/100+D169</f>
        <v>0</v>
      </c>
    </row>
    <row r="170" spans="1:5">
      <c r="A170" s="1230" t="s">
        <v>174</v>
      </c>
      <c r="B170" s="1177"/>
      <c r="C170" s="1173">
        <f>'OFFICE OF THE GOVERNOR'!P119</f>
        <v>0</v>
      </c>
      <c r="D170" s="1231">
        <f t="shared" si="14"/>
        <v>0</v>
      </c>
      <c r="E170" s="1153">
        <f>D170*5/100+D170</f>
        <v>0</v>
      </c>
    </row>
    <row r="171" spans="1:5">
      <c r="A171" s="1821" t="s">
        <v>175</v>
      </c>
      <c r="B171" s="1862"/>
      <c r="C171" s="1862"/>
      <c r="D171" s="1862"/>
      <c r="E171" s="1863"/>
    </row>
    <row r="172" spans="1:5">
      <c r="A172" s="1822"/>
      <c r="B172" s="1865"/>
      <c r="C172" s="1865"/>
      <c r="D172" s="1865"/>
      <c r="E172" s="1866"/>
    </row>
    <row r="173" spans="1:5">
      <c r="A173" s="1230" t="s">
        <v>176</v>
      </c>
      <c r="B173" s="1204">
        <v>0</v>
      </c>
      <c r="C173" s="1224">
        <v>0</v>
      </c>
      <c r="D173" s="1231">
        <f t="shared" ref="D173:E175" si="15">C173*5/100+C173</f>
        <v>0</v>
      </c>
      <c r="E173" s="1236">
        <f t="shared" si="15"/>
        <v>0</v>
      </c>
    </row>
    <row r="174" spans="1:5">
      <c r="A174" s="1233" t="s">
        <v>183</v>
      </c>
      <c r="B174" s="1234">
        <v>0</v>
      </c>
      <c r="C174" s="1160">
        <v>0</v>
      </c>
      <c r="D174" s="1235">
        <f t="shared" si="15"/>
        <v>0</v>
      </c>
      <c r="E174" s="1210">
        <f>D174*5/100+D174</f>
        <v>0</v>
      </c>
    </row>
    <row r="175" spans="1:5" ht="14.5">
      <c r="A175" s="1431" t="s">
        <v>850</v>
      </c>
      <c r="B175" s="3">
        <v>1500000</v>
      </c>
      <c r="C175" s="1156">
        <f>'OFFICE OF THE GOVERNOR'!P124</f>
        <v>0</v>
      </c>
      <c r="D175" s="1231">
        <f t="shared" si="15"/>
        <v>0</v>
      </c>
      <c r="E175" s="1232">
        <f>D175*5/100+D175</f>
        <v>0</v>
      </c>
    </row>
    <row r="176" spans="1:5">
      <c r="A176" s="1821" t="s">
        <v>184</v>
      </c>
      <c r="B176" s="1819">
        <f>SUM(B167+B168+B169+B170+B173+B174+B175)</f>
        <v>1500000</v>
      </c>
      <c r="C176" s="1800">
        <f>SUM(C167+C168+C169+C170+C173+C174+C175)</f>
        <v>72100000</v>
      </c>
      <c r="D176" s="1819">
        <f>SUM(D167+D168+D169+D170+D173+D174+D175)</f>
        <v>75705000</v>
      </c>
      <c r="E176" s="1800">
        <f>SUM(E167+E168+E169+E170+E173+E174+E175)</f>
        <v>79490250</v>
      </c>
    </row>
    <row r="177" spans="1:5">
      <c r="A177" s="1822"/>
      <c r="B177" s="1820"/>
      <c r="C177" s="1802"/>
      <c r="D177" s="1820"/>
      <c r="E177" s="1801"/>
    </row>
    <row r="178" spans="1:5">
      <c r="A178" s="1828" t="s">
        <v>805</v>
      </c>
      <c r="B178" s="1827"/>
      <c r="C178" s="1827"/>
      <c r="D178" s="1897"/>
      <c r="E178" s="1893"/>
    </row>
    <row r="179" spans="1:5">
      <c r="A179" s="1828"/>
      <c r="B179" s="1827"/>
      <c r="C179" s="1827"/>
      <c r="D179" s="1897"/>
      <c r="E179" s="1893"/>
    </row>
    <row r="180" spans="1:5">
      <c r="A180" s="1828"/>
      <c r="B180" s="1827"/>
      <c r="C180" s="1827"/>
      <c r="D180" s="1897"/>
      <c r="E180" s="1893"/>
    </row>
    <row r="181" spans="1:5" ht="26.5" thickBot="1">
      <c r="A181" s="1138" t="s">
        <v>169</v>
      </c>
      <c r="B181" s="1083" t="s">
        <v>151</v>
      </c>
      <c r="C181" s="1237" t="s">
        <v>152</v>
      </c>
      <c r="D181" s="1812" t="s">
        <v>153</v>
      </c>
      <c r="E181" s="1796"/>
    </row>
    <row r="182" spans="1:5" ht="13.5" thickBot="1">
      <c r="A182" s="1140"/>
      <c r="B182" s="1516" t="s">
        <v>155</v>
      </c>
      <c r="C182" s="1514" t="s">
        <v>156</v>
      </c>
      <c r="D182" s="1515" t="s">
        <v>778</v>
      </c>
      <c r="E182" s="1515" t="s">
        <v>913</v>
      </c>
    </row>
    <row r="183" spans="1:5">
      <c r="A183" s="1786" t="s">
        <v>182</v>
      </c>
      <c r="B183" s="1787"/>
      <c r="C183" s="1788"/>
      <c r="D183" s="1788"/>
      <c r="E183" s="1789"/>
    </row>
    <row r="184" spans="1:5">
      <c r="A184" s="1786"/>
      <c r="B184" s="1790"/>
      <c r="C184" s="1791"/>
      <c r="D184" s="1791"/>
      <c r="E184" s="1792"/>
    </row>
    <row r="185" spans="1:5">
      <c r="A185" s="1159" t="s">
        <v>171</v>
      </c>
      <c r="B185" s="1074"/>
      <c r="C185" s="1074">
        <f>'OFFICE OF THE GOVERNOR'!J16</f>
        <v>0</v>
      </c>
      <c r="D185" s="1210">
        <f t="shared" ref="D185:E189" si="16">C185*5/100+C185</f>
        <v>0</v>
      </c>
      <c r="E185" s="1219">
        <f t="shared" si="16"/>
        <v>0</v>
      </c>
    </row>
    <row r="186" spans="1:5">
      <c r="A186" s="1143" t="s">
        <v>172</v>
      </c>
      <c r="B186" s="1161"/>
      <c r="C186" s="1161">
        <f>'OFFICE OF THE GOVERNOR'!J106</f>
        <v>51200000</v>
      </c>
      <c r="D186" s="1232">
        <f t="shared" si="16"/>
        <v>53760000</v>
      </c>
      <c r="E186" s="1238">
        <f>D186*5/100+D186</f>
        <v>56448000</v>
      </c>
    </row>
    <row r="187" spans="1:5">
      <c r="A187" s="1159" t="s">
        <v>173</v>
      </c>
      <c r="B187" s="1191"/>
      <c r="C187" s="1192"/>
      <c r="D187" s="1210">
        <f t="shared" si="16"/>
        <v>0</v>
      </c>
      <c r="E187" s="1219">
        <f>D187*5/100+D187</f>
        <v>0</v>
      </c>
    </row>
    <row r="188" spans="1:5">
      <c r="A188" s="1815" t="s">
        <v>174</v>
      </c>
      <c r="B188" s="1842"/>
      <c r="C188" s="1805">
        <f>'OFFICE OF THE GOVERNOR'!J119</f>
        <v>0</v>
      </c>
      <c r="D188" s="1855">
        <f t="shared" si="16"/>
        <v>0</v>
      </c>
      <c r="E188" s="1838">
        <f>D188*5/100+D188</f>
        <v>0</v>
      </c>
    </row>
    <row r="189" spans="1:5">
      <c r="A189" s="1816"/>
      <c r="B189" s="1843"/>
      <c r="C189" s="1806"/>
      <c r="D189" s="1856">
        <f t="shared" si="16"/>
        <v>0</v>
      </c>
      <c r="E189" s="1839">
        <f>D189*5/100+D189</f>
        <v>0</v>
      </c>
    </row>
    <row r="190" spans="1:5">
      <c r="A190" s="1228" t="s">
        <v>175</v>
      </c>
      <c r="B190" s="1787"/>
      <c r="C190" s="1788"/>
      <c r="D190" s="1788"/>
      <c r="E190" s="1789"/>
    </row>
    <row r="191" spans="1:5">
      <c r="A191" s="1178"/>
      <c r="B191" s="1870"/>
      <c r="C191" s="1871"/>
      <c r="D191" s="1871"/>
      <c r="E191" s="1872"/>
    </row>
    <row r="192" spans="1:5">
      <c r="A192" s="1159" t="s">
        <v>176</v>
      </c>
      <c r="B192" s="1239">
        <v>0</v>
      </c>
      <c r="C192" s="1160">
        <v>0</v>
      </c>
      <c r="D192" s="1192">
        <f t="shared" ref="D192:E194" si="17">C192*5/100+C192</f>
        <v>0</v>
      </c>
      <c r="E192" s="1160">
        <f t="shared" si="17"/>
        <v>0</v>
      </c>
    </row>
    <row r="193" spans="1:5">
      <c r="A193" s="1159" t="s">
        <v>183</v>
      </c>
      <c r="B193" s="1240">
        <v>0</v>
      </c>
      <c r="C193" s="1160">
        <v>0</v>
      </c>
      <c r="D193" s="1192">
        <f t="shared" si="17"/>
        <v>0</v>
      </c>
      <c r="E193" s="1160">
        <f>D193*5/100+D193</f>
        <v>0</v>
      </c>
    </row>
    <row r="194" spans="1:5">
      <c r="A194" s="1432" t="s">
        <v>851</v>
      </c>
      <c r="B194" s="1239">
        <v>0</v>
      </c>
      <c r="C194" s="1210">
        <f>'OFFICE OF THE GOVERNOR'!J124</f>
        <v>0</v>
      </c>
      <c r="D194" s="1235">
        <f t="shared" si="17"/>
        <v>0</v>
      </c>
      <c r="E194" s="1210">
        <f>D194*5/100+D194</f>
        <v>0</v>
      </c>
    </row>
    <row r="195" spans="1:5">
      <c r="A195" s="1175"/>
      <c r="B195" s="1800">
        <f>SUM(B185+B186+B187+B188+B192+B193+B194)</f>
        <v>0</v>
      </c>
      <c r="C195" s="1800">
        <f>SUM(C185+C186+C187+C188+C192+C193+C194)</f>
        <v>51200000</v>
      </c>
      <c r="D195" s="1819">
        <f>SUM(D185+D186+D187+D188+D192+D193+D194)</f>
        <v>53760000</v>
      </c>
      <c r="E195" s="1800">
        <f>SUM(E185+E186+E187+E188+E192+E193+E194)</f>
        <v>56448000</v>
      </c>
    </row>
    <row r="196" spans="1:5" ht="13.5" thickBot="1">
      <c r="A196" s="1178" t="s">
        <v>184</v>
      </c>
      <c r="B196" s="1802"/>
      <c r="C196" s="1802"/>
      <c r="D196" s="1820"/>
      <c r="E196" s="1802"/>
    </row>
    <row r="197" spans="1:5" ht="26.15" customHeight="1">
      <c r="A197" s="1804" t="s">
        <v>806</v>
      </c>
      <c r="B197" s="1809"/>
      <c r="C197" s="1809"/>
      <c r="D197" s="1809"/>
      <c r="E197" s="1810"/>
    </row>
    <row r="198" spans="1:5" ht="15" customHeight="1" thickBot="1">
      <c r="A198" s="1795"/>
      <c r="B198" s="1811"/>
      <c r="C198" s="1811"/>
      <c r="D198" s="1811"/>
      <c r="E198" s="1796"/>
    </row>
    <row r="199" spans="1:5" ht="26.5" thickBot="1">
      <c r="A199" s="1146" t="s">
        <v>169</v>
      </c>
      <c r="B199" s="1083" t="s">
        <v>151</v>
      </c>
      <c r="C199" s="1083" t="s">
        <v>152</v>
      </c>
      <c r="D199" s="1813" t="s">
        <v>153</v>
      </c>
      <c r="E199" s="1814"/>
    </row>
    <row r="200" spans="1:5" ht="13.5" thickBot="1">
      <c r="A200" s="1140"/>
      <c r="B200" s="1516" t="s">
        <v>155</v>
      </c>
      <c r="C200" s="1514" t="s">
        <v>156</v>
      </c>
      <c r="D200" s="1515" t="s">
        <v>778</v>
      </c>
      <c r="E200" s="1515" t="s">
        <v>913</v>
      </c>
    </row>
    <row r="201" spans="1:5">
      <c r="A201" s="1786" t="s">
        <v>182</v>
      </c>
      <c r="B201" s="1787"/>
      <c r="C201" s="1788"/>
      <c r="D201" s="1788"/>
      <c r="E201" s="1789"/>
    </row>
    <row r="202" spans="1:5">
      <c r="A202" s="1786"/>
      <c r="B202" s="1790"/>
      <c r="C202" s="1791"/>
      <c r="D202" s="1791"/>
      <c r="E202" s="1792"/>
    </row>
    <row r="203" spans="1:5">
      <c r="A203" s="1159" t="s">
        <v>171</v>
      </c>
      <c r="B203" s="1160"/>
      <c r="C203" s="1192">
        <f>'OFFICE OF THE GOVERNOR'!K16</f>
        <v>0</v>
      </c>
      <c r="D203" s="1210">
        <f t="shared" ref="D203:E206" si="18">C203*5/100+C203</f>
        <v>0</v>
      </c>
      <c r="E203" s="1219">
        <f t="shared" si="18"/>
        <v>0</v>
      </c>
    </row>
    <row r="204" spans="1:5">
      <c r="A204" s="1143" t="s">
        <v>172</v>
      </c>
      <c r="B204" s="1156"/>
      <c r="C204" s="1177">
        <f>'OFFICE OF THE GOVERNOR'!K106</f>
        <v>5750000</v>
      </c>
      <c r="D204" s="1232">
        <f t="shared" si="18"/>
        <v>6037500</v>
      </c>
      <c r="E204" s="1238">
        <f>D204*5/100+D204</f>
        <v>6339375</v>
      </c>
    </row>
    <row r="205" spans="1:5">
      <c r="A205" s="1159" t="s">
        <v>173</v>
      </c>
      <c r="B205" s="1191"/>
      <c r="C205" s="1192">
        <v>0</v>
      </c>
      <c r="D205" s="1210">
        <f t="shared" si="18"/>
        <v>0</v>
      </c>
      <c r="E205" s="1219">
        <f>D205*5/100+D205</f>
        <v>0</v>
      </c>
    </row>
    <row r="206" spans="1:5">
      <c r="A206" s="1159" t="s">
        <v>174</v>
      </c>
      <c r="B206" s="1161"/>
      <c r="C206" s="1170">
        <f>'OFFICE OF THE GOVERNOR'!K119</f>
        <v>0</v>
      </c>
      <c r="D206" s="1210">
        <f t="shared" si="18"/>
        <v>0</v>
      </c>
      <c r="E206" s="1219">
        <f>D206*5/100+D206</f>
        <v>0</v>
      </c>
    </row>
    <row r="207" spans="1:5">
      <c r="A207" s="1786" t="s">
        <v>175</v>
      </c>
      <c r="B207" s="1904"/>
      <c r="C207" s="1905"/>
      <c r="D207" s="1905"/>
      <c r="E207" s="1906"/>
    </row>
    <row r="208" spans="1:5">
      <c r="A208" s="1786"/>
      <c r="B208" s="1907"/>
      <c r="C208" s="1908"/>
      <c r="D208" s="1908"/>
      <c r="E208" s="1909"/>
    </row>
    <row r="209" spans="1:6">
      <c r="A209" s="1175" t="s">
        <v>176</v>
      </c>
      <c r="B209" s="1160">
        <v>0</v>
      </c>
      <c r="C209" s="1192">
        <v>0</v>
      </c>
      <c r="D209" s="1210">
        <f t="shared" ref="D209:E211" si="19">C209*5/100+C209</f>
        <v>0</v>
      </c>
      <c r="E209" s="1219">
        <f t="shared" si="19"/>
        <v>0</v>
      </c>
    </row>
    <row r="210" spans="1:6">
      <c r="A210" s="1159" t="s">
        <v>183</v>
      </c>
      <c r="B210" s="1191"/>
      <c r="C210" s="1192">
        <v>0</v>
      </c>
      <c r="D210" s="1210">
        <f t="shared" si="19"/>
        <v>0</v>
      </c>
      <c r="E210" s="1219">
        <f>D210*5/100+D210</f>
        <v>0</v>
      </c>
    </row>
    <row r="211" spans="1:6">
      <c r="A211" s="1433" t="s">
        <v>850</v>
      </c>
      <c r="B211" s="1160"/>
      <c r="C211" s="1170">
        <f>'OFFICE OF THE GOVERNOR'!K124</f>
        <v>0</v>
      </c>
      <c r="D211" s="1210">
        <f t="shared" si="19"/>
        <v>0</v>
      </c>
      <c r="E211" s="1219">
        <f>D211*5/100+D211</f>
        <v>0</v>
      </c>
    </row>
    <row r="212" spans="1:6">
      <c r="A212" s="1804" t="s">
        <v>184</v>
      </c>
      <c r="B212" s="1800">
        <f>SUM(B203+B204+B205+B206+B209+B210+B211)</f>
        <v>0</v>
      </c>
      <c r="C212" s="1800">
        <f>SUM(C203+C204+C205+C206+C209+C210+C211)</f>
        <v>5750000</v>
      </c>
      <c r="D212" s="1800">
        <f>SUM(D203+D204+D205+D206+D209+D210+D211)</f>
        <v>6037500</v>
      </c>
      <c r="E212" s="1807">
        <f>SUM(E203+E204+E205+E206+E209+E210+E211)</f>
        <v>6339375</v>
      </c>
    </row>
    <row r="213" spans="1:6" ht="13.5" thickBot="1">
      <c r="A213" s="1795"/>
      <c r="B213" s="1802"/>
      <c r="C213" s="1802"/>
      <c r="D213" s="1802"/>
      <c r="E213" s="1808"/>
    </row>
    <row r="214" spans="1:6" ht="16.5" customHeight="1" thickBot="1">
      <c r="A214" s="1812" t="s">
        <v>807</v>
      </c>
      <c r="B214" s="1813"/>
      <c r="C214" s="1813"/>
      <c r="D214" s="1813"/>
      <c r="E214" s="1814"/>
      <c r="F214" s="1220"/>
    </row>
    <row r="215" spans="1:6" ht="26.5" thickBot="1">
      <c r="A215" s="1146" t="s">
        <v>169</v>
      </c>
      <c r="B215" s="1083" t="s">
        <v>151</v>
      </c>
      <c r="C215" s="1083" t="s">
        <v>152</v>
      </c>
      <c r="D215" s="1813" t="s">
        <v>153</v>
      </c>
      <c r="E215" s="1814"/>
      <c r="F215" s="1220"/>
    </row>
    <row r="216" spans="1:6" ht="13.5" thickBot="1">
      <c r="A216" s="1140"/>
      <c r="B216" s="1516" t="s">
        <v>155</v>
      </c>
      <c r="C216" s="1514" t="s">
        <v>156</v>
      </c>
      <c r="D216" s="1515" t="s">
        <v>778</v>
      </c>
      <c r="E216" s="1515" t="s">
        <v>913</v>
      </c>
      <c r="F216" s="1220"/>
    </row>
    <row r="217" spans="1:6">
      <c r="A217" s="1786" t="s">
        <v>182</v>
      </c>
      <c r="B217" s="1787"/>
      <c r="C217" s="1788"/>
      <c r="D217" s="1788"/>
      <c r="E217" s="1789"/>
      <c r="F217" s="1220"/>
    </row>
    <row r="218" spans="1:6" ht="13.5" thickBot="1">
      <c r="A218" s="1786"/>
      <c r="B218" s="1790"/>
      <c r="C218" s="1791"/>
      <c r="D218" s="1791"/>
      <c r="E218" s="1792"/>
      <c r="F218" s="1220"/>
    </row>
    <row r="219" spans="1:6" ht="15" thickBot="1">
      <c r="A219" s="1159" t="s">
        <v>171</v>
      </c>
      <c r="B219" s="221"/>
      <c r="C219" s="221">
        <f>'OFFICE OF THE GOVERNOR'!L16</f>
        <v>0</v>
      </c>
      <c r="D219" s="1219">
        <f t="shared" ref="D219:E222" si="20">C219*5/100+C219</f>
        <v>0</v>
      </c>
      <c r="E219" s="1219">
        <f t="shared" si="20"/>
        <v>0</v>
      </c>
      <c r="F219" s="1220"/>
    </row>
    <row r="220" spans="1:6" ht="13.5" thickBot="1">
      <c r="A220" s="1143" t="s">
        <v>172</v>
      </c>
      <c r="B220" s="1176"/>
      <c r="C220" s="1176">
        <f>'OFFICE OF THE GOVERNOR'!L106</f>
        <v>3600000</v>
      </c>
      <c r="D220" s="1238">
        <f t="shared" si="20"/>
        <v>3780000</v>
      </c>
      <c r="E220" s="1238">
        <f t="shared" si="20"/>
        <v>3969000</v>
      </c>
      <c r="F220" s="1220"/>
    </row>
    <row r="221" spans="1:6" ht="13.5" thickBot="1">
      <c r="A221" s="1159" t="s">
        <v>173</v>
      </c>
      <c r="B221" s="1469"/>
      <c r="C221" s="1470">
        <v>0</v>
      </c>
      <c r="D221" s="1210">
        <f t="shared" si="20"/>
        <v>0</v>
      </c>
      <c r="E221" s="1219">
        <f t="shared" si="20"/>
        <v>0</v>
      </c>
      <c r="F221" s="1220"/>
    </row>
    <row r="222" spans="1:6" ht="13.5" thickBot="1">
      <c r="A222" s="1159" t="s">
        <v>174</v>
      </c>
      <c r="B222" s="1161"/>
      <c r="C222" s="1170">
        <f>'OFFICE OF THE GOVERNOR'!L119</f>
        <v>0</v>
      </c>
      <c r="D222" s="1210">
        <f t="shared" si="20"/>
        <v>0</v>
      </c>
      <c r="E222" s="1219">
        <f t="shared" si="20"/>
        <v>0</v>
      </c>
      <c r="F222" s="1220"/>
    </row>
    <row r="223" spans="1:6">
      <c r="A223" s="1786" t="s">
        <v>175</v>
      </c>
      <c r="B223" s="1904"/>
      <c r="C223" s="1905"/>
      <c r="D223" s="1905"/>
      <c r="E223" s="1906"/>
      <c r="F223" s="1220"/>
    </row>
    <row r="224" spans="1:6">
      <c r="A224" s="1786"/>
      <c r="B224" s="1907"/>
      <c r="C224" s="1908"/>
      <c r="D224" s="1908"/>
      <c r="E224" s="1909"/>
      <c r="F224" s="1220"/>
    </row>
    <row r="225" spans="1:6">
      <c r="A225" s="1175" t="s">
        <v>176</v>
      </c>
      <c r="B225" s="1160">
        <v>0</v>
      </c>
      <c r="C225" s="1192">
        <v>0</v>
      </c>
      <c r="D225" s="1210">
        <f t="shared" ref="D225:E227" si="21">C225*5/100+C225</f>
        <v>0</v>
      </c>
      <c r="E225" s="1219">
        <f t="shared" si="21"/>
        <v>0</v>
      </c>
      <c r="F225" s="1220"/>
    </row>
    <row r="226" spans="1:6">
      <c r="A226" s="1159" t="s">
        <v>183</v>
      </c>
      <c r="B226" s="1191">
        <v>0</v>
      </c>
      <c r="C226" s="1192">
        <v>0</v>
      </c>
      <c r="D226" s="1210">
        <f t="shared" si="21"/>
        <v>0</v>
      </c>
      <c r="E226" s="1219">
        <f t="shared" si="21"/>
        <v>0</v>
      </c>
      <c r="F226" s="1220"/>
    </row>
    <row r="227" spans="1:6">
      <c r="A227" s="1433" t="s">
        <v>848</v>
      </c>
      <c r="B227" s="1160">
        <v>0</v>
      </c>
      <c r="C227" s="1170">
        <f>'OFFICE OF THE GOVERNOR'!L124</f>
        <v>0</v>
      </c>
      <c r="D227" s="1210">
        <f t="shared" si="21"/>
        <v>0</v>
      </c>
      <c r="E227" s="1219">
        <f t="shared" si="21"/>
        <v>0</v>
      </c>
      <c r="F227" s="1220"/>
    </row>
    <row r="228" spans="1:6">
      <c r="A228" s="1804" t="s">
        <v>184</v>
      </c>
      <c r="B228" s="1800">
        <f>SUM(B219+B220+B221+B222+B225+B226+B227)</f>
        <v>0</v>
      </c>
      <c r="C228" s="1800">
        <f>SUM(C219+C220+C221+C222+C225+C226+C227)</f>
        <v>3600000</v>
      </c>
      <c r="D228" s="1800">
        <f>SUM(D219+D220+D221+D222+D225+D226+D227)</f>
        <v>3780000</v>
      </c>
      <c r="E228" s="1807">
        <f>SUM(E219+E220+E221+E222+E225+E226+E227)</f>
        <v>3969000</v>
      </c>
      <c r="F228" s="1220"/>
    </row>
    <row r="229" spans="1:6" ht="13.5" thickBot="1">
      <c r="A229" s="1795"/>
      <c r="B229" s="1802"/>
      <c r="C229" s="1802"/>
      <c r="D229" s="1802"/>
      <c r="E229" s="1808"/>
      <c r="F229" s="1220"/>
    </row>
    <row r="230" spans="1:6" ht="14.5" customHeight="1">
      <c r="A230" s="1804" t="s">
        <v>808</v>
      </c>
      <c r="B230" s="1809"/>
      <c r="C230" s="1809"/>
      <c r="D230" s="1809"/>
      <c r="E230" s="1810"/>
    </row>
    <row r="231" spans="1:6" ht="14.5" customHeight="1">
      <c r="A231" s="1786"/>
      <c r="B231" s="1859"/>
      <c r="C231" s="1859"/>
      <c r="D231" s="1859"/>
      <c r="E231" s="1896"/>
    </row>
    <row r="232" spans="1:6" ht="15" customHeight="1" thickBot="1">
      <c r="A232" s="1795"/>
      <c r="B232" s="1811"/>
      <c r="C232" s="1811"/>
      <c r="D232" s="1811"/>
      <c r="E232" s="1796"/>
    </row>
    <row r="233" spans="1:6" ht="26.5" thickBot="1">
      <c r="A233" s="1146" t="s">
        <v>169</v>
      </c>
      <c r="B233" s="1083" t="s">
        <v>151</v>
      </c>
      <c r="C233" s="1227" t="s">
        <v>152</v>
      </c>
      <c r="D233" s="1812" t="s">
        <v>153</v>
      </c>
      <c r="E233" s="1814"/>
    </row>
    <row r="234" spans="1:6" ht="13.5" thickBot="1">
      <c r="A234" s="1140"/>
      <c r="B234" s="1516" t="s">
        <v>155</v>
      </c>
      <c r="C234" s="1514" t="s">
        <v>156</v>
      </c>
      <c r="D234" s="1515" t="s">
        <v>778</v>
      </c>
      <c r="E234" s="1515" t="s">
        <v>913</v>
      </c>
    </row>
    <row r="235" spans="1:6">
      <c r="A235" s="1786" t="s">
        <v>182</v>
      </c>
      <c r="B235" s="1787"/>
      <c r="C235" s="1788"/>
      <c r="D235" s="1788"/>
      <c r="E235" s="1789"/>
    </row>
    <row r="236" spans="1:6" ht="13.5" thickBot="1">
      <c r="A236" s="1786"/>
      <c r="B236" s="1790"/>
      <c r="C236" s="1913"/>
      <c r="D236" s="1913"/>
      <c r="E236" s="1792"/>
    </row>
    <row r="237" spans="1:6" ht="17.149999999999999" customHeight="1" thickBot="1">
      <c r="A237" s="1159" t="s">
        <v>171</v>
      </c>
      <c r="B237" s="1480"/>
      <c r="C237" s="1480">
        <f>'OFFICE OF THE GOVERNOR'!M16</f>
        <v>0</v>
      </c>
      <c r="D237" s="1210">
        <f t="shared" ref="D237:E240" si="22">C237*5/100+C237</f>
        <v>0</v>
      </c>
      <c r="E237" s="1210">
        <f t="shared" si="22"/>
        <v>0</v>
      </c>
    </row>
    <row r="238" spans="1:6" ht="15" thickBot="1">
      <c r="A238" s="1143" t="s">
        <v>172</v>
      </c>
      <c r="B238" s="1480"/>
      <c r="C238" s="1161">
        <f>'OFFICE OF THE GOVERNOR'!M106</f>
        <v>5400000</v>
      </c>
      <c r="D238" s="1210">
        <f t="shared" si="22"/>
        <v>5670000</v>
      </c>
      <c r="E238" s="1210">
        <f>D238*5/100+D238</f>
        <v>5953500</v>
      </c>
    </row>
    <row r="239" spans="1:6" ht="15" thickBot="1">
      <c r="A239" s="1159" t="s">
        <v>173</v>
      </c>
      <c r="B239" s="1480"/>
      <c r="C239" s="1160">
        <v>0</v>
      </c>
      <c r="D239" s="1210">
        <f t="shared" si="22"/>
        <v>0</v>
      </c>
      <c r="E239" s="1210">
        <f>D239*5/100+D239</f>
        <v>0</v>
      </c>
    </row>
    <row r="240" spans="1:6" ht="15" thickBot="1">
      <c r="A240" s="1159" t="s">
        <v>174</v>
      </c>
      <c r="B240" s="1480"/>
      <c r="C240" s="1160">
        <f>'OFFICE OF THE GOVERNOR'!M119</f>
        <v>0</v>
      </c>
      <c r="D240" s="1210">
        <f t="shared" si="22"/>
        <v>0</v>
      </c>
      <c r="E240" s="1210">
        <f>D240*5/100+D240</f>
        <v>0</v>
      </c>
    </row>
    <row r="241" spans="1:5">
      <c r="A241" s="1786" t="s">
        <v>175</v>
      </c>
      <c r="B241" s="1790"/>
      <c r="C241" s="1913"/>
      <c r="D241" s="1913"/>
      <c r="E241" s="1792"/>
    </row>
    <row r="242" spans="1:5" ht="13.5" thickBot="1">
      <c r="A242" s="1786"/>
      <c r="B242" s="1790"/>
      <c r="C242" s="1791"/>
      <c r="D242" s="1791"/>
      <c r="E242" s="1792"/>
    </row>
    <row r="243" spans="1:5">
      <c r="A243" s="1175" t="s">
        <v>176</v>
      </c>
      <c r="B243" s="1224">
        <v>0</v>
      </c>
      <c r="C243" s="1160">
        <v>0</v>
      </c>
      <c r="D243" s="1236">
        <f t="shared" ref="D243:E245" si="23">C243*5/100+C243</f>
        <v>0</v>
      </c>
      <c r="E243" s="1210">
        <f t="shared" si="23"/>
        <v>0</v>
      </c>
    </row>
    <row r="244" spans="1:5">
      <c r="A244" s="1159" t="s">
        <v>183</v>
      </c>
      <c r="B244" s="1191">
        <v>0</v>
      </c>
      <c r="C244" s="1192">
        <v>0</v>
      </c>
      <c r="D244" s="1210">
        <f t="shared" si="23"/>
        <v>0</v>
      </c>
      <c r="E244" s="1219">
        <f>D244*5/100+D244</f>
        <v>0</v>
      </c>
    </row>
    <row r="245" spans="1:5">
      <c r="A245" s="1433" t="s">
        <v>851</v>
      </c>
      <c r="B245" s="1160">
        <v>0</v>
      </c>
      <c r="C245" s="1170">
        <f>'OFFICE OF THE GOVERNOR'!M124</f>
        <v>0</v>
      </c>
      <c r="D245" s="1210">
        <f t="shared" si="23"/>
        <v>0</v>
      </c>
      <c r="E245" s="1219">
        <f>D245*5/100+D245</f>
        <v>0</v>
      </c>
    </row>
    <row r="246" spans="1:5">
      <c r="A246" s="1228" t="s">
        <v>192</v>
      </c>
      <c r="B246" s="1800">
        <f>SUM(B237+B238+B239+B240+B243+B244+B245)</f>
        <v>0</v>
      </c>
      <c r="C246" s="1819">
        <f>SUM(C237+C238+C239+C240+C243+C244+C245)</f>
        <v>5400000</v>
      </c>
      <c r="D246" s="1800">
        <f>SUM(D237+D238+D239+D240+D243+D244+D245)</f>
        <v>5670000</v>
      </c>
      <c r="E246" s="1807">
        <f>SUM(E237+E238+E239+E240+E243+E244+E245)</f>
        <v>5953500</v>
      </c>
    </row>
    <row r="247" spans="1:5" ht="13.5" thickBot="1">
      <c r="A247" s="1228" t="s">
        <v>193</v>
      </c>
      <c r="B247" s="1801"/>
      <c r="C247" s="1891"/>
      <c r="D247" s="1801"/>
      <c r="E247" s="1903"/>
    </row>
    <row r="248" spans="1:5" ht="27" customHeight="1" thickBot="1">
      <c r="A248" s="1793" t="s">
        <v>809</v>
      </c>
      <c r="B248" s="1793"/>
      <c r="C248" s="1793"/>
      <c r="D248" s="1793"/>
      <c r="E248" s="1793"/>
    </row>
    <row r="249" spans="1:5" ht="27" customHeight="1" thickBot="1">
      <c r="A249" s="1228" t="s">
        <v>169</v>
      </c>
      <c r="B249" s="1244" t="s">
        <v>151</v>
      </c>
      <c r="C249" s="1241" t="s">
        <v>152</v>
      </c>
      <c r="D249" s="1795" t="s">
        <v>153</v>
      </c>
      <c r="E249" s="1796"/>
    </row>
    <row r="250" spans="1:5" ht="21" customHeight="1" thickBot="1">
      <c r="A250" s="1140"/>
      <c r="B250" s="1516" t="s">
        <v>155</v>
      </c>
      <c r="C250" s="1514" t="s">
        <v>156</v>
      </c>
      <c r="D250" s="1515" t="s">
        <v>778</v>
      </c>
      <c r="E250" s="1515" t="s">
        <v>913</v>
      </c>
    </row>
    <row r="251" spans="1:5" ht="27" customHeight="1" thickBot="1">
      <c r="A251" s="1228" t="s">
        <v>182</v>
      </c>
      <c r="B251" s="1797"/>
      <c r="C251" s="1798"/>
      <c r="D251" s="1798"/>
      <c r="E251" s="1799"/>
    </row>
    <row r="252" spans="1:5" ht="13.5" thickBot="1">
      <c r="A252" s="1159" t="s">
        <v>171</v>
      </c>
      <c r="B252" s="1160">
        <v>0</v>
      </c>
      <c r="C252" s="1192">
        <v>0</v>
      </c>
      <c r="D252" s="1210">
        <f t="shared" ref="D252:E255" si="24">C252*5/100+C252</f>
        <v>0</v>
      </c>
      <c r="E252" s="1219">
        <f t="shared" si="24"/>
        <v>0</v>
      </c>
    </row>
    <row r="253" spans="1:5" ht="15" thickBot="1">
      <c r="A253" s="1143" t="s">
        <v>191</v>
      </c>
      <c r="B253" s="3"/>
      <c r="C253" s="1419">
        <f>'OFFICE OF THE GOVERNOR'!N106</f>
        <v>2650000</v>
      </c>
      <c r="D253" s="1232">
        <f t="shared" si="24"/>
        <v>2782500</v>
      </c>
      <c r="E253" s="1238">
        <f>D253*5/100+D253</f>
        <v>2921625</v>
      </c>
    </row>
    <row r="254" spans="1:5" ht="13.5" thickBot="1">
      <c r="A254" s="1159" t="s">
        <v>173</v>
      </c>
      <c r="B254" s="1160"/>
      <c r="C254" s="1192">
        <v>0</v>
      </c>
      <c r="D254" s="1210">
        <f t="shared" si="24"/>
        <v>0</v>
      </c>
      <c r="E254" s="1219">
        <f>D254*5/100+D254</f>
        <v>0</v>
      </c>
    </row>
    <row r="255" spans="1:5">
      <c r="A255" s="1159" t="s">
        <v>174</v>
      </c>
      <c r="B255" s="1160">
        <v>0</v>
      </c>
      <c r="C255" s="1192">
        <f>'OFFICE OF THE GOVERNOR'!N119</f>
        <v>0</v>
      </c>
      <c r="D255" s="1210">
        <f t="shared" si="24"/>
        <v>0</v>
      </c>
      <c r="E255" s="1219">
        <f>D255*5/100+D255</f>
        <v>0</v>
      </c>
    </row>
    <row r="256" spans="1:5">
      <c r="A256" s="1786" t="s">
        <v>175</v>
      </c>
      <c r="B256" s="1787"/>
      <c r="C256" s="1788"/>
      <c r="D256" s="1788"/>
      <c r="E256" s="1789"/>
    </row>
    <row r="257" spans="1:5">
      <c r="A257" s="1786"/>
      <c r="B257" s="1790"/>
      <c r="C257" s="1791"/>
      <c r="D257" s="1791"/>
      <c r="E257" s="1792"/>
    </row>
    <row r="258" spans="1:5">
      <c r="A258" s="1159" t="s">
        <v>176</v>
      </c>
      <c r="B258" s="1160">
        <v>0</v>
      </c>
      <c r="C258" s="1192">
        <v>0</v>
      </c>
      <c r="D258" s="1210">
        <f t="shared" ref="D258:E260" si="25">C258*5/100+C258</f>
        <v>0</v>
      </c>
      <c r="E258" s="1219">
        <f t="shared" si="25"/>
        <v>0</v>
      </c>
    </row>
    <row r="259" spans="1:5">
      <c r="A259" s="1143" t="s">
        <v>183</v>
      </c>
      <c r="B259" s="1203">
        <v>0</v>
      </c>
      <c r="C259" s="1204">
        <v>0</v>
      </c>
      <c r="D259" s="1232">
        <f t="shared" si="25"/>
        <v>0</v>
      </c>
      <c r="E259" s="1238">
        <f>D259*5/100+D259</f>
        <v>0</v>
      </c>
    </row>
    <row r="260" spans="1:5">
      <c r="A260" s="1433" t="s">
        <v>850</v>
      </c>
      <c r="B260" s="1160">
        <v>0</v>
      </c>
      <c r="C260" s="1170">
        <f>'OFFICE OF THE GOVERNOR'!N124</f>
        <v>0</v>
      </c>
      <c r="D260" s="1210">
        <f t="shared" si="25"/>
        <v>0</v>
      </c>
      <c r="E260" s="1219">
        <f>D260*5/100+D260</f>
        <v>0</v>
      </c>
    </row>
    <row r="261" spans="1:5">
      <c r="A261" s="1804" t="s">
        <v>184</v>
      </c>
      <c r="B261" s="1800">
        <f>SUM(B252+B253+B254+B255+B258+B259+B260)</f>
        <v>0</v>
      </c>
      <c r="C261" s="1819">
        <f>SUM(C252+C253+C254+C255+C258+C259+C260)</f>
        <v>2650000</v>
      </c>
      <c r="D261" s="1800">
        <f>SUM(D252+D253+D254+D255+D258+D259+D260)</f>
        <v>2782500</v>
      </c>
      <c r="E261" s="1807">
        <f>SUM(E252+E253+E254+E255+E258+E259+E260)</f>
        <v>2921625</v>
      </c>
    </row>
    <row r="262" spans="1:5">
      <c r="A262" s="1786"/>
      <c r="B262" s="1801"/>
      <c r="C262" s="1892"/>
      <c r="D262" s="1801"/>
      <c r="E262" s="1903"/>
    </row>
    <row r="263" spans="1:5" ht="13.5" thickBot="1">
      <c r="A263" s="1795"/>
      <c r="B263" s="1802"/>
      <c r="C263" s="1820"/>
      <c r="D263" s="1802"/>
      <c r="E263" s="1808"/>
    </row>
    <row r="264" spans="1:5" ht="13.5" thickBot="1"/>
    <row r="265" spans="1:5" ht="13.9" customHeight="1" thickBot="1">
      <c r="A265" s="1793" t="s">
        <v>810</v>
      </c>
      <c r="B265" s="1793"/>
      <c r="C265" s="1793"/>
      <c r="D265" s="1793"/>
      <c r="E265" s="1793"/>
    </row>
    <row r="266" spans="1:5" ht="26.5" thickBot="1">
      <c r="A266" s="1228" t="s">
        <v>169</v>
      </c>
      <c r="B266" s="1244" t="s">
        <v>151</v>
      </c>
      <c r="C266" s="1241" t="s">
        <v>152</v>
      </c>
      <c r="D266" s="1795" t="s">
        <v>153</v>
      </c>
      <c r="E266" s="1796"/>
    </row>
    <row r="267" spans="1:5" ht="13.5" thickBot="1">
      <c r="A267" s="1140"/>
      <c r="B267" s="1516" t="s">
        <v>155</v>
      </c>
      <c r="C267" s="1514" t="s">
        <v>156</v>
      </c>
      <c r="D267" s="1515" t="s">
        <v>778</v>
      </c>
      <c r="E267" s="1515" t="s">
        <v>913</v>
      </c>
    </row>
    <row r="268" spans="1:5" ht="13.5" thickBot="1">
      <c r="A268" s="1228" t="s">
        <v>182</v>
      </c>
      <c r="B268" s="1797"/>
      <c r="C268" s="1798"/>
      <c r="D268" s="1798"/>
      <c r="E268" s="1799"/>
    </row>
    <row r="269" spans="1:5" ht="13.5" thickBot="1">
      <c r="A269" s="1159" t="s">
        <v>171</v>
      </c>
      <c r="B269" s="1160">
        <v>0</v>
      </c>
      <c r="C269" s="1192">
        <f>'OFFICE OF THE GOVERNOR'!O16</f>
        <v>0</v>
      </c>
      <c r="D269" s="1210">
        <f t="shared" ref="D269:E272" si="26">C269*5/100+C269</f>
        <v>0</v>
      </c>
      <c r="E269" s="1219">
        <f t="shared" si="26"/>
        <v>0</v>
      </c>
    </row>
    <row r="270" spans="1:5" ht="15" thickBot="1">
      <c r="A270" s="1143" t="s">
        <v>191</v>
      </c>
      <c r="B270" s="3"/>
      <c r="C270" s="3">
        <f>'OFFICE OF THE GOVERNOR'!O106</f>
        <v>3500000</v>
      </c>
      <c r="D270" s="1232">
        <f t="shared" si="26"/>
        <v>3675000</v>
      </c>
      <c r="E270" s="1238">
        <f t="shared" si="26"/>
        <v>3858750</v>
      </c>
    </row>
    <row r="271" spans="1:5" ht="13.5" thickBot="1">
      <c r="A271" s="1159" t="s">
        <v>173</v>
      </c>
      <c r="B271" s="1160">
        <v>0</v>
      </c>
      <c r="C271" s="1192">
        <v>0</v>
      </c>
      <c r="D271" s="1210">
        <f t="shared" si="26"/>
        <v>0</v>
      </c>
      <c r="E271" s="1219">
        <f t="shared" si="26"/>
        <v>0</v>
      </c>
    </row>
    <row r="272" spans="1:5" ht="13.5" thickBot="1">
      <c r="A272" s="1159" t="s">
        <v>174</v>
      </c>
      <c r="B272" s="1160">
        <v>0</v>
      </c>
      <c r="C272" s="1192">
        <f>'OFFICE OF THE GOVERNOR'!O119</f>
        <v>0</v>
      </c>
      <c r="D272" s="1210">
        <f t="shared" si="26"/>
        <v>0</v>
      </c>
      <c r="E272" s="1219">
        <f t="shared" si="26"/>
        <v>0</v>
      </c>
    </row>
    <row r="273" spans="1:5">
      <c r="A273" s="1786" t="s">
        <v>175</v>
      </c>
      <c r="B273" s="1787"/>
      <c r="C273" s="1788"/>
      <c r="D273" s="1788"/>
      <c r="E273" s="1789"/>
    </row>
    <row r="274" spans="1:5" ht="13.5" thickBot="1">
      <c r="A274" s="1786"/>
      <c r="B274" s="1790"/>
      <c r="C274" s="1791"/>
      <c r="D274" s="1791"/>
      <c r="E274" s="1792"/>
    </row>
    <row r="275" spans="1:5" ht="13.5" thickBot="1">
      <c r="A275" s="1159" t="s">
        <v>176</v>
      </c>
      <c r="B275" s="1160">
        <v>0</v>
      </c>
      <c r="C275" s="1192">
        <v>0</v>
      </c>
      <c r="D275" s="1210">
        <f t="shared" ref="D275:E277" si="27">C275*5/100+C275</f>
        <v>0</v>
      </c>
      <c r="E275" s="1219">
        <f t="shared" si="27"/>
        <v>0</v>
      </c>
    </row>
    <row r="276" spans="1:5" ht="13.5" thickBot="1">
      <c r="A276" s="1143" t="s">
        <v>183</v>
      </c>
      <c r="B276" s="1203">
        <v>0</v>
      </c>
      <c r="C276" s="1204">
        <v>0</v>
      </c>
      <c r="D276" s="1232">
        <f t="shared" si="27"/>
        <v>0</v>
      </c>
      <c r="E276" s="1238">
        <f t="shared" si="27"/>
        <v>0</v>
      </c>
    </row>
    <row r="277" spans="1:5" ht="13.5" thickBot="1">
      <c r="A277" s="1517" t="s">
        <v>850</v>
      </c>
      <c r="B277" s="1160">
        <v>0</v>
      </c>
      <c r="C277" s="1161">
        <f>'OFFICE OF THE GOVERNOR'!O124</f>
        <v>0</v>
      </c>
      <c r="D277" s="1210">
        <f t="shared" si="27"/>
        <v>0</v>
      </c>
      <c r="E277" s="1210">
        <f t="shared" si="27"/>
        <v>0</v>
      </c>
    </row>
    <row r="278" spans="1:5" ht="13.5" thickBot="1">
      <c r="A278" s="1793" t="s">
        <v>184</v>
      </c>
      <c r="B278" s="1794">
        <f>SUM(B269+B270+B271+B272+B275+B276+B277)</f>
        <v>0</v>
      </c>
      <c r="C278" s="1794">
        <f>SUM(C269+C270+C271+C272+C275+C276+C277)</f>
        <v>3500000</v>
      </c>
      <c r="D278" s="1794">
        <f>SUM(D269+D270+D271+D272+D275+D276+D277)</f>
        <v>3675000</v>
      </c>
      <c r="E278" s="1794">
        <f>SUM(E269+E270+E271+E272+E275+E276+E277)</f>
        <v>3858750</v>
      </c>
    </row>
    <row r="279" spans="1:5" ht="13.5" thickBot="1">
      <c r="A279" s="1793"/>
      <c r="B279" s="1794"/>
      <c r="C279" s="1794"/>
      <c r="D279" s="1794"/>
      <c r="E279" s="1794"/>
    </row>
  </sheetData>
  <mergeCells count="197">
    <mergeCell ref="B33:E34"/>
    <mergeCell ref="A49:E50"/>
    <mergeCell ref="B86:E87"/>
    <mergeCell ref="E246:E247"/>
    <mergeCell ref="E261:E263"/>
    <mergeCell ref="B74:E75"/>
    <mergeCell ref="A82:D83"/>
    <mergeCell ref="B111:E112"/>
    <mergeCell ref="B105:E106"/>
    <mergeCell ref="B165:E166"/>
    <mergeCell ref="A64:C66"/>
    <mergeCell ref="B223:E224"/>
    <mergeCell ref="B217:E218"/>
    <mergeCell ref="B183:E184"/>
    <mergeCell ref="B241:E242"/>
    <mergeCell ref="B235:E236"/>
    <mergeCell ref="B201:E202"/>
    <mergeCell ref="A178:C180"/>
    <mergeCell ref="B256:E257"/>
    <mergeCell ref="B171:E172"/>
    <mergeCell ref="B207:E208"/>
    <mergeCell ref="B190:E191"/>
    <mergeCell ref="D163:E163"/>
    <mergeCell ref="D181:E181"/>
    <mergeCell ref="A230:E232"/>
    <mergeCell ref="B136:B137"/>
    <mergeCell ref="C136:C137"/>
    <mergeCell ref="D136:D137"/>
    <mergeCell ref="E136:E137"/>
    <mergeCell ref="A138:A139"/>
    <mergeCell ref="B138:B139"/>
    <mergeCell ref="C138:C139"/>
    <mergeCell ref="D138:D139"/>
    <mergeCell ref="E138:E139"/>
    <mergeCell ref="D144:E144"/>
    <mergeCell ref="B146:E147"/>
    <mergeCell ref="D178:D180"/>
    <mergeCell ref="D188:D189"/>
    <mergeCell ref="D195:D196"/>
    <mergeCell ref="D212:D213"/>
    <mergeCell ref="D228:D229"/>
    <mergeCell ref="A152:A153"/>
    <mergeCell ref="B152:E153"/>
    <mergeCell ref="B155:B156"/>
    <mergeCell ref="C155:C156"/>
    <mergeCell ref="A165:A166"/>
    <mergeCell ref="B159:B160"/>
    <mergeCell ref="C159:C160"/>
    <mergeCell ref="E98:E99"/>
    <mergeCell ref="E114:E115"/>
    <mergeCell ref="E116:E117"/>
    <mergeCell ref="A98:A99"/>
    <mergeCell ref="A111:A112"/>
    <mergeCell ref="A116:A117"/>
    <mergeCell ref="A92:A93"/>
    <mergeCell ref="E62:E63"/>
    <mergeCell ref="E64:E66"/>
    <mergeCell ref="C246:C247"/>
    <mergeCell ref="C261:C263"/>
    <mergeCell ref="D246:D247"/>
    <mergeCell ref="A207:A208"/>
    <mergeCell ref="A212:A213"/>
    <mergeCell ref="E188:E189"/>
    <mergeCell ref="E176:E177"/>
    <mergeCell ref="E178:E180"/>
    <mergeCell ref="A183:A184"/>
    <mergeCell ref="A248:E248"/>
    <mergeCell ref="A235:A236"/>
    <mergeCell ref="A241:A242"/>
    <mergeCell ref="A256:A257"/>
    <mergeCell ref="A261:A263"/>
    <mergeCell ref="B176:B177"/>
    <mergeCell ref="B188:B189"/>
    <mergeCell ref="B195:B196"/>
    <mergeCell ref="B212:B213"/>
    <mergeCell ref="B228:B229"/>
    <mergeCell ref="B246:B247"/>
    <mergeCell ref="B261:B263"/>
    <mergeCell ref="D199:E199"/>
    <mergeCell ref="D215:E215"/>
    <mergeCell ref="D233:E233"/>
    <mergeCell ref="D31:E31"/>
    <mergeCell ref="B39:C39"/>
    <mergeCell ref="D47:E47"/>
    <mergeCell ref="D67:E67"/>
    <mergeCell ref="B69:C69"/>
    <mergeCell ref="D84:E84"/>
    <mergeCell ref="B94:E94"/>
    <mergeCell ref="D103:E103"/>
    <mergeCell ref="A33:A34"/>
    <mergeCell ref="A42:A43"/>
    <mergeCell ref="A51:A52"/>
    <mergeCell ref="A57:A58"/>
    <mergeCell ref="A62:A63"/>
    <mergeCell ref="A74:A75"/>
    <mergeCell ref="A79:A80"/>
    <mergeCell ref="A86:A87"/>
    <mergeCell ref="A89:A90"/>
    <mergeCell ref="B42:B43"/>
    <mergeCell ref="B62:B63"/>
    <mergeCell ref="B79:B80"/>
    <mergeCell ref="B89:B90"/>
    <mergeCell ref="B92:B93"/>
    <mergeCell ref="B98:B99"/>
    <mergeCell ref="C42:C43"/>
    <mergeCell ref="C118:C119"/>
    <mergeCell ref="B57:E58"/>
    <mergeCell ref="A118:A119"/>
    <mergeCell ref="D155:D156"/>
    <mergeCell ref="E155:E156"/>
    <mergeCell ref="A157:A158"/>
    <mergeCell ref="B157:B158"/>
    <mergeCell ref="C157:C158"/>
    <mergeCell ref="D157:D158"/>
    <mergeCell ref="E157:E158"/>
    <mergeCell ref="C134:C135"/>
    <mergeCell ref="D134:D135"/>
    <mergeCell ref="E134:E135"/>
    <mergeCell ref="D118:D119"/>
    <mergeCell ref="A136:A137"/>
    <mergeCell ref="A141:E143"/>
    <mergeCell ref="B118:B119"/>
    <mergeCell ref="E118:E119"/>
    <mergeCell ref="A120:E122"/>
    <mergeCell ref="D123:E123"/>
    <mergeCell ref="B125:E126"/>
    <mergeCell ref="A131:A132"/>
    <mergeCell ref="B131:E132"/>
    <mergeCell ref="B134:B135"/>
    <mergeCell ref="B51:E52"/>
    <mergeCell ref="E79:E80"/>
    <mergeCell ref="E81:E83"/>
    <mergeCell ref="E89:E90"/>
    <mergeCell ref="B114:B115"/>
    <mergeCell ref="B116:B117"/>
    <mergeCell ref="A46:E46"/>
    <mergeCell ref="D62:D63"/>
    <mergeCell ref="D64:D66"/>
    <mergeCell ref="D79:D80"/>
    <mergeCell ref="D89:D90"/>
    <mergeCell ref="D92:D93"/>
    <mergeCell ref="D98:D99"/>
    <mergeCell ref="D114:D115"/>
    <mergeCell ref="C62:C63"/>
    <mergeCell ref="C79:C80"/>
    <mergeCell ref="C89:C90"/>
    <mergeCell ref="C92:C93"/>
    <mergeCell ref="C98:C99"/>
    <mergeCell ref="C114:C115"/>
    <mergeCell ref="C116:C117"/>
    <mergeCell ref="D116:D117"/>
    <mergeCell ref="A100:E102"/>
    <mergeCell ref="E92:E93"/>
    <mergeCell ref="A1:F1"/>
    <mergeCell ref="A2:F2"/>
    <mergeCell ref="D4:E4"/>
    <mergeCell ref="A6:D6"/>
    <mergeCell ref="A7:E7"/>
    <mergeCell ref="A10:C10"/>
    <mergeCell ref="D11:E11"/>
    <mergeCell ref="A17:D17"/>
    <mergeCell ref="D18:E18"/>
    <mergeCell ref="D159:D160"/>
    <mergeCell ref="E159:E160"/>
    <mergeCell ref="A217:A218"/>
    <mergeCell ref="A223:A224"/>
    <mergeCell ref="A228:A229"/>
    <mergeCell ref="C176:C177"/>
    <mergeCell ref="C188:C189"/>
    <mergeCell ref="C195:C196"/>
    <mergeCell ref="C212:C213"/>
    <mergeCell ref="C228:C229"/>
    <mergeCell ref="E195:E196"/>
    <mergeCell ref="E212:E213"/>
    <mergeCell ref="E228:E229"/>
    <mergeCell ref="A197:E198"/>
    <mergeCell ref="A214:E214"/>
    <mergeCell ref="A188:A189"/>
    <mergeCell ref="A201:A202"/>
    <mergeCell ref="A162:E162"/>
    <mergeCell ref="A159:A160"/>
    <mergeCell ref="D176:D177"/>
    <mergeCell ref="A171:A172"/>
    <mergeCell ref="A176:A177"/>
    <mergeCell ref="A273:A274"/>
    <mergeCell ref="B273:E274"/>
    <mergeCell ref="A278:A279"/>
    <mergeCell ref="B278:B279"/>
    <mergeCell ref="C278:C279"/>
    <mergeCell ref="D278:D279"/>
    <mergeCell ref="E278:E279"/>
    <mergeCell ref="D249:E249"/>
    <mergeCell ref="B251:E251"/>
    <mergeCell ref="D261:D263"/>
    <mergeCell ref="A265:E265"/>
    <mergeCell ref="D266:E266"/>
    <mergeCell ref="B268:E268"/>
  </mergeCells>
  <pageMargins left="0.75" right="0.75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144"/>
  <sheetViews>
    <sheetView topLeftCell="A110" zoomScale="150" zoomScaleNormal="150" workbookViewId="0">
      <pane xSplit="2" topLeftCell="I1" activePane="topRight" state="frozen"/>
      <selection activeCell="B1" sqref="B1"/>
      <selection pane="topRight" activeCell="S2" sqref="S2"/>
    </sheetView>
  </sheetViews>
  <sheetFormatPr defaultColWidth="11" defaultRowHeight="18"/>
  <cols>
    <col min="1" max="1" width="10.7265625" style="983" customWidth="1"/>
    <col min="2" max="2" width="39.81640625" style="1699" customWidth="1"/>
    <col min="3" max="3" width="14.1796875" style="671" hidden="1" customWidth="1"/>
    <col min="4" max="4" width="16" style="1699" customWidth="1"/>
    <col min="5" max="5" width="12.81640625" style="671" hidden="1" customWidth="1"/>
    <col min="6" max="6" width="13.54296875" style="671" hidden="1" customWidth="1"/>
    <col min="7" max="7" width="0" style="671" hidden="1" customWidth="1"/>
    <col min="8" max="8" width="0" style="1699" hidden="1" customWidth="1"/>
    <col min="9" max="9" width="15.1796875" style="1699" customWidth="1"/>
    <col min="10" max="10" width="15" style="671" hidden="1" customWidth="1"/>
    <col min="11" max="11" width="0" style="671" hidden="1" customWidth="1"/>
    <col min="12" max="12" width="14.453125" style="671" hidden="1" customWidth="1"/>
    <col min="13" max="13" width="0" style="671" hidden="1" customWidth="1"/>
    <col min="14" max="14" width="18.81640625" style="1699" customWidth="1"/>
    <col min="15" max="15" width="18.26953125" style="1699" customWidth="1"/>
    <col min="16" max="16" width="18.26953125" style="985" hidden="1" customWidth="1"/>
    <col min="17" max="17" width="11" style="515" hidden="1" customWidth="1"/>
    <col min="18" max="18" width="14.26953125" style="986" hidden="1" customWidth="1"/>
    <col min="19" max="19" width="18.453125" style="216" customWidth="1"/>
    <col min="20" max="20" width="14.7265625" style="216" bestFit="1" customWidth="1"/>
    <col min="21" max="21" width="14.26953125" style="597" customWidth="1"/>
    <col min="22" max="16384" width="11" style="984"/>
  </cols>
  <sheetData>
    <row r="1" spans="1:21" s="1749" customFormat="1" ht="21">
      <c r="A1" s="1914" t="s">
        <v>194</v>
      </c>
      <c r="B1" s="1914"/>
      <c r="C1" s="1914"/>
      <c r="D1" s="1914"/>
      <c r="E1" s="1914"/>
      <c r="F1" s="1914"/>
      <c r="G1" s="1914"/>
      <c r="H1" s="1914"/>
      <c r="I1" s="1914"/>
      <c r="J1" s="1914"/>
      <c r="K1" s="1914"/>
      <c r="L1" s="1914"/>
      <c r="M1" s="1914"/>
      <c r="N1" s="1914"/>
      <c r="O1" s="1914"/>
      <c r="Q1" s="1750"/>
      <c r="R1" s="1751"/>
      <c r="S1" s="1752"/>
      <c r="T1" s="1752"/>
      <c r="U1" s="1753"/>
    </row>
    <row r="2" spans="1:21" ht="52.5" customHeight="1">
      <c r="A2" s="987" t="s">
        <v>195</v>
      </c>
      <c r="B2" s="1700" t="s">
        <v>196</v>
      </c>
      <c r="C2" s="520" t="s">
        <v>197</v>
      </c>
      <c r="D2" s="547" t="s">
        <v>198</v>
      </c>
      <c r="E2" s="533" t="s">
        <v>199</v>
      </c>
      <c r="F2" s="533" t="s">
        <v>200</v>
      </c>
      <c r="G2" s="547" t="s">
        <v>201</v>
      </c>
      <c r="H2" s="533" t="s">
        <v>202</v>
      </c>
      <c r="I2" s="547" t="s">
        <v>203</v>
      </c>
      <c r="J2" s="533" t="s">
        <v>204</v>
      </c>
      <c r="K2" s="533" t="s">
        <v>205</v>
      </c>
      <c r="L2" s="533" t="s">
        <v>786</v>
      </c>
      <c r="M2" s="533" t="s">
        <v>787</v>
      </c>
      <c r="N2" s="547" t="s">
        <v>206</v>
      </c>
      <c r="O2" s="1698" t="s">
        <v>28</v>
      </c>
      <c r="P2" s="990"/>
      <c r="S2" s="1592"/>
    </row>
    <row r="3" spans="1:21" ht="15" customHeight="1">
      <c r="A3" s="987"/>
      <c r="B3" s="1701" t="s">
        <v>207</v>
      </c>
      <c r="C3" s="1702"/>
      <c r="D3" s="547"/>
      <c r="E3" s="533"/>
      <c r="F3" s="533"/>
      <c r="G3" s="533"/>
      <c r="H3" s="547"/>
      <c r="I3" s="547"/>
      <c r="J3" s="533"/>
      <c r="K3" s="533"/>
      <c r="L3" s="533"/>
      <c r="M3" s="533"/>
      <c r="N3" s="547"/>
      <c r="O3" s="1698"/>
      <c r="P3" s="990"/>
    </row>
    <row r="4" spans="1:21" ht="15" customHeight="1">
      <c r="A4" s="1042">
        <v>2110101</v>
      </c>
      <c r="B4" s="1703" t="s">
        <v>30</v>
      </c>
      <c r="C4" s="1704">
        <v>179586095</v>
      </c>
      <c r="D4" s="688">
        <f>SUM(C4)</f>
        <v>179586095</v>
      </c>
      <c r="E4" s="755"/>
      <c r="F4" s="536"/>
      <c r="G4" s="536"/>
      <c r="H4" s="536"/>
      <c r="I4" s="688">
        <f>SUM(E4:H4)</f>
        <v>0</v>
      </c>
      <c r="J4" s="536"/>
      <c r="K4" s="533"/>
      <c r="L4" s="533"/>
      <c r="M4" s="533"/>
      <c r="N4" s="688">
        <f t="shared" ref="N4:N15" si="0">SUM(J4:M4)</f>
        <v>0</v>
      </c>
      <c r="O4" s="691">
        <f t="shared" ref="O4:O15" si="1">SUM(N4+I4+D4)</f>
        <v>179586095</v>
      </c>
      <c r="P4" s="991">
        <v>86970000</v>
      </c>
      <c r="R4" s="992"/>
    </row>
    <row r="5" spans="1:21" ht="15" hidden="1" customHeight="1">
      <c r="A5" s="1045">
        <v>2110310</v>
      </c>
      <c r="B5" s="1705" t="s">
        <v>208</v>
      </c>
      <c r="C5" s="1704"/>
      <c r="D5" s="688">
        <f t="shared" ref="D5:D15" si="2">SUM(C5)</f>
        <v>0</v>
      </c>
      <c r="E5" s="755"/>
      <c r="F5" s="536"/>
      <c r="G5" s="536"/>
      <c r="H5" s="536"/>
      <c r="I5" s="688">
        <f t="shared" ref="I5:I15" si="3">SUM(E5:H5)</f>
        <v>0</v>
      </c>
      <c r="J5" s="536"/>
      <c r="K5" s="533"/>
      <c r="L5" s="533"/>
      <c r="M5" s="533"/>
      <c r="N5" s="688">
        <f t="shared" si="0"/>
        <v>0</v>
      </c>
      <c r="O5" s="691">
        <f t="shared" si="1"/>
        <v>0</v>
      </c>
      <c r="P5" s="991">
        <v>6500000</v>
      </c>
      <c r="R5" s="992"/>
    </row>
    <row r="6" spans="1:21" ht="15" hidden="1" customHeight="1">
      <c r="A6" s="1042">
        <v>2110312</v>
      </c>
      <c r="B6" s="1703" t="s">
        <v>42</v>
      </c>
      <c r="C6" s="1704"/>
      <c r="D6" s="688">
        <f t="shared" si="2"/>
        <v>0</v>
      </c>
      <c r="E6" s="755"/>
      <c r="F6" s="536"/>
      <c r="G6" s="536"/>
      <c r="H6" s="536"/>
      <c r="I6" s="688">
        <f t="shared" si="3"/>
        <v>0</v>
      </c>
      <c r="J6" s="536"/>
      <c r="K6" s="533"/>
      <c r="L6" s="533"/>
      <c r="M6" s="533"/>
      <c r="N6" s="688">
        <f t="shared" si="0"/>
        <v>0</v>
      </c>
      <c r="O6" s="691">
        <f t="shared" si="1"/>
        <v>0</v>
      </c>
      <c r="P6" s="991">
        <v>1200000</v>
      </c>
      <c r="R6" s="992"/>
    </row>
    <row r="7" spans="1:21" ht="15" customHeight="1">
      <c r="A7" s="1042">
        <v>2710102</v>
      </c>
      <c r="B7" s="1703" t="s">
        <v>31</v>
      </c>
      <c r="C7" s="1704">
        <v>3463356</v>
      </c>
      <c r="D7" s="688">
        <f t="shared" si="2"/>
        <v>3463356</v>
      </c>
      <c r="E7" s="755"/>
      <c r="F7" s="536"/>
      <c r="G7" s="536"/>
      <c r="H7" s="536"/>
      <c r="I7" s="688">
        <f t="shared" si="3"/>
        <v>0</v>
      </c>
      <c r="J7" s="536"/>
      <c r="K7" s="533"/>
      <c r="L7" s="533"/>
      <c r="M7" s="533"/>
      <c r="N7" s="688">
        <f t="shared" si="0"/>
        <v>0</v>
      </c>
      <c r="O7" s="691">
        <f t="shared" si="1"/>
        <v>3463356</v>
      </c>
      <c r="P7" s="991">
        <v>1500000</v>
      </c>
      <c r="R7" s="992"/>
    </row>
    <row r="8" spans="1:21" ht="15" customHeight="1">
      <c r="A8" s="1043">
        <v>2110202</v>
      </c>
      <c r="B8" s="1706" t="s">
        <v>41</v>
      </c>
      <c r="C8" s="1704">
        <v>11494665</v>
      </c>
      <c r="D8" s="688">
        <f t="shared" si="2"/>
        <v>11494665</v>
      </c>
      <c r="E8" s="755"/>
      <c r="F8" s="536"/>
      <c r="G8" s="536"/>
      <c r="H8" s="536"/>
      <c r="I8" s="688">
        <f t="shared" si="3"/>
        <v>0</v>
      </c>
      <c r="J8" s="536"/>
      <c r="K8" s="533"/>
      <c r="L8" s="533"/>
      <c r="M8" s="533"/>
      <c r="N8" s="688">
        <f t="shared" si="0"/>
        <v>0</v>
      </c>
      <c r="O8" s="691">
        <f t="shared" si="1"/>
        <v>11494665</v>
      </c>
      <c r="P8" s="991">
        <v>1000000</v>
      </c>
      <c r="R8" s="992"/>
    </row>
    <row r="9" spans="1:21" ht="15" customHeight="1">
      <c r="A9" s="1044">
        <v>2120101</v>
      </c>
      <c r="B9" s="1707" t="s">
        <v>209</v>
      </c>
      <c r="C9" s="1704">
        <v>2626560</v>
      </c>
      <c r="D9" s="688">
        <f t="shared" si="2"/>
        <v>2626560</v>
      </c>
      <c r="E9" s="755"/>
      <c r="F9" s="536"/>
      <c r="G9" s="536"/>
      <c r="H9" s="536"/>
      <c r="I9" s="688">
        <f t="shared" si="3"/>
        <v>0</v>
      </c>
      <c r="J9" s="536"/>
      <c r="K9" s="533"/>
      <c r="L9" s="533"/>
      <c r="M9" s="533"/>
      <c r="N9" s="688">
        <f t="shared" si="0"/>
        <v>0</v>
      </c>
      <c r="O9" s="691">
        <f t="shared" si="1"/>
        <v>2626560</v>
      </c>
      <c r="P9" s="991">
        <v>0</v>
      </c>
      <c r="R9" s="992"/>
    </row>
    <row r="10" spans="1:21" ht="15" customHeight="1">
      <c r="A10" s="1042" t="s">
        <v>597</v>
      </c>
      <c r="B10" s="1706" t="s">
        <v>275</v>
      </c>
      <c r="C10" s="1704">
        <v>144000</v>
      </c>
      <c r="D10" s="688">
        <f t="shared" si="2"/>
        <v>144000</v>
      </c>
      <c r="E10" s="755"/>
      <c r="F10" s="536"/>
      <c r="G10" s="536"/>
      <c r="H10" s="536"/>
      <c r="I10" s="688">
        <f t="shared" si="3"/>
        <v>0</v>
      </c>
      <c r="J10" s="536"/>
      <c r="K10" s="533"/>
      <c r="L10" s="533"/>
      <c r="M10" s="533"/>
      <c r="N10" s="688">
        <f t="shared" si="0"/>
        <v>0</v>
      </c>
      <c r="O10" s="691">
        <f t="shared" si="1"/>
        <v>144000</v>
      </c>
      <c r="P10" s="991">
        <v>0</v>
      </c>
      <c r="R10" s="992"/>
    </row>
    <row r="11" spans="1:21" ht="15" customHeight="1">
      <c r="A11" s="1042">
        <v>2110301</v>
      </c>
      <c r="B11" s="1706" t="s">
        <v>34</v>
      </c>
      <c r="C11" s="1704">
        <v>1207320</v>
      </c>
      <c r="D11" s="688">
        <f t="shared" si="2"/>
        <v>1207320</v>
      </c>
      <c r="E11" s="755"/>
      <c r="F11" s="536"/>
      <c r="G11" s="536"/>
      <c r="H11" s="536"/>
      <c r="I11" s="688">
        <f t="shared" si="3"/>
        <v>0</v>
      </c>
      <c r="J11" s="536"/>
      <c r="K11" s="533"/>
      <c r="L11" s="533"/>
      <c r="M11" s="533"/>
      <c r="N11" s="688">
        <f t="shared" si="0"/>
        <v>0</v>
      </c>
      <c r="O11" s="691">
        <f t="shared" si="1"/>
        <v>1207320</v>
      </c>
      <c r="P11" s="991">
        <v>15000000</v>
      </c>
      <c r="R11" s="992"/>
    </row>
    <row r="12" spans="1:21" ht="15" hidden="1" customHeight="1">
      <c r="A12" s="1042">
        <v>2110320</v>
      </c>
      <c r="B12" s="1703" t="s">
        <v>35</v>
      </c>
      <c r="C12" s="1704"/>
      <c r="D12" s="688">
        <f t="shared" si="2"/>
        <v>0</v>
      </c>
      <c r="E12" s="755"/>
      <c r="F12" s="536"/>
      <c r="G12" s="536"/>
      <c r="H12" s="536"/>
      <c r="I12" s="688">
        <f t="shared" si="3"/>
        <v>0</v>
      </c>
      <c r="J12" s="536"/>
      <c r="K12" s="533"/>
      <c r="L12" s="533"/>
      <c r="M12" s="533"/>
      <c r="N12" s="688">
        <f t="shared" si="0"/>
        <v>0</v>
      </c>
      <c r="O12" s="691">
        <f t="shared" si="1"/>
        <v>0</v>
      </c>
      <c r="P12" s="991">
        <v>600000</v>
      </c>
      <c r="R12" s="992"/>
    </row>
    <row r="13" spans="1:21" ht="15" customHeight="1">
      <c r="A13" s="1042">
        <v>2110314</v>
      </c>
      <c r="B13" s="1703" t="s">
        <v>210</v>
      </c>
      <c r="C13" s="1704">
        <v>732000</v>
      </c>
      <c r="D13" s="688">
        <f t="shared" si="2"/>
        <v>732000</v>
      </c>
      <c r="E13" s="755"/>
      <c r="F13" s="536"/>
      <c r="G13" s="536"/>
      <c r="H13" s="536"/>
      <c r="I13" s="688">
        <f t="shared" si="3"/>
        <v>0</v>
      </c>
      <c r="J13" s="536"/>
      <c r="K13" s="533"/>
      <c r="L13" s="533"/>
      <c r="M13" s="533"/>
      <c r="N13" s="688">
        <f t="shared" si="0"/>
        <v>0</v>
      </c>
      <c r="O13" s="691">
        <f t="shared" si="1"/>
        <v>732000</v>
      </c>
      <c r="P13" s="991">
        <v>5000000</v>
      </c>
      <c r="R13" s="992"/>
    </row>
    <row r="14" spans="1:21" ht="15" customHeight="1">
      <c r="A14" s="1042"/>
      <c r="B14" s="1706" t="s">
        <v>775</v>
      </c>
      <c r="C14" s="1704"/>
      <c r="D14" s="688"/>
      <c r="E14" s="755"/>
      <c r="F14" s="536"/>
      <c r="G14" s="536"/>
      <c r="H14" s="536"/>
      <c r="I14" s="688"/>
      <c r="J14" s="536"/>
      <c r="K14" s="533"/>
      <c r="L14" s="533"/>
      <c r="M14" s="533"/>
      <c r="N14" s="688"/>
      <c r="O14" s="691"/>
      <c r="P14" s="991"/>
      <c r="R14" s="992"/>
    </row>
    <row r="15" spans="1:21" ht="15" customHeight="1">
      <c r="A15" s="988"/>
      <c r="B15" s="1708" t="s">
        <v>39</v>
      </c>
      <c r="C15" s="528">
        <f>SUM(C4:C14)</f>
        <v>199253996</v>
      </c>
      <c r="D15" s="690">
        <f t="shared" si="2"/>
        <v>199253996</v>
      </c>
      <c r="E15" s="528"/>
      <c r="F15" s="528"/>
      <c r="G15" s="528"/>
      <c r="H15" s="528"/>
      <c r="I15" s="690">
        <f t="shared" si="3"/>
        <v>0</v>
      </c>
      <c r="J15" s="528"/>
      <c r="K15" s="528"/>
      <c r="L15" s="528"/>
      <c r="M15" s="528"/>
      <c r="N15" s="690">
        <f t="shared" si="0"/>
        <v>0</v>
      </c>
      <c r="O15" s="691">
        <f t="shared" si="1"/>
        <v>199253996</v>
      </c>
      <c r="P15" s="993">
        <v>117770000</v>
      </c>
      <c r="R15" s="992"/>
    </row>
    <row r="16" spans="1:21" ht="15" customHeight="1">
      <c r="A16" s="987"/>
      <c r="B16" s="1701" t="s">
        <v>40</v>
      </c>
      <c r="C16" s="1704"/>
      <c r="D16" s="688"/>
      <c r="E16" s="1712"/>
      <c r="F16" s="1713"/>
      <c r="G16" s="1713"/>
      <c r="H16" s="1725"/>
      <c r="I16" s="688"/>
      <c r="J16" s="1712"/>
      <c r="K16" s="1713"/>
      <c r="L16" s="1713"/>
      <c r="M16" s="1713"/>
      <c r="N16" s="688"/>
      <c r="O16" s="691"/>
      <c r="P16" s="991">
        <v>0</v>
      </c>
      <c r="R16" s="992"/>
    </row>
    <row r="17" spans="1:20" ht="15" hidden="1" customHeight="1">
      <c r="A17" s="617">
        <v>2110201</v>
      </c>
      <c r="B17" s="611" t="s">
        <v>37</v>
      </c>
      <c r="C17" s="1704"/>
      <c r="D17" s="688">
        <f>SUM(C17)</f>
        <v>0</v>
      </c>
      <c r="E17" s="1712"/>
      <c r="F17" s="1713"/>
      <c r="G17" s="1713"/>
      <c r="H17" s="1714"/>
      <c r="I17" s="688">
        <f>SUM(E17:H17)</f>
        <v>0</v>
      </c>
      <c r="J17" s="1712"/>
      <c r="K17" s="1713"/>
      <c r="L17" s="1713"/>
      <c r="M17" s="1713"/>
      <c r="N17" s="688">
        <f t="shared" ref="N17:N48" si="4">SUM(J17:M17)</f>
        <v>0</v>
      </c>
      <c r="O17" s="691">
        <f t="shared" ref="O17:O48" si="5">SUM(N17+I17+D17)</f>
        <v>0</v>
      </c>
      <c r="P17" s="991">
        <v>0</v>
      </c>
      <c r="R17" s="992"/>
    </row>
    <row r="18" spans="1:20" ht="15" hidden="1" customHeight="1">
      <c r="A18" s="606">
        <v>2110202</v>
      </c>
      <c r="B18" s="1711" t="s">
        <v>41</v>
      </c>
      <c r="C18" s="1704"/>
      <c r="D18" s="688">
        <f t="shared" ref="D18:D81" si="6">SUM(C18)</f>
        <v>0</v>
      </c>
      <c r="E18" s="1712"/>
      <c r="F18" s="1713"/>
      <c r="G18" s="1713"/>
      <c r="H18" s="1714"/>
      <c r="I18" s="688">
        <f t="shared" ref="I18:I81" si="7">SUM(E18:H18)</f>
        <v>0</v>
      </c>
      <c r="J18" s="1712"/>
      <c r="K18" s="1713"/>
      <c r="L18" s="1713"/>
      <c r="M18" s="1713"/>
      <c r="N18" s="688">
        <f t="shared" si="4"/>
        <v>0</v>
      </c>
      <c r="O18" s="691">
        <f t="shared" si="5"/>
        <v>0</v>
      </c>
      <c r="P18" s="991">
        <v>0</v>
      </c>
      <c r="R18" s="992"/>
    </row>
    <row r="19" spans="1:20" ht="15" hidden="1" customHeight="1">
      <c r="A19" s="606">
        <v>2110302</v>
      </c>
      <c r="B19" s="1711" t="s">
        <v>38</v>
      </c>
      <c r="C19" s="1704"/>
      <c r="D19" s="688">
        <f t="shared" si="6"/>
        <v>0</v>
      </c>
      <c r="E19" s="1712"/>
      <c r="F19" s="1713"/>
      <c r="G19" s="1713"/>
      <c r="H19" s="1714"/>
      <c r="I19" s="688">
        <f t="shared" si="7"/>
        <v>0</v>
      </c>
      <c r="J19" s="1712"/>
      <c r="K19" s="1713"/>
      <c r="L19" s="1713"/>
      <c r="M19" s="1713"/>
      <c r="N19" s="688">
        <f t="shared" si="4"/>
        <v>0</v>
      </c>
      <c r="O19" s="691">
        <f t="shared" si="5"/>
        <v>0</v>
      </c>
      <c r="P19" s="991">
        <v>0</v>
      </c>
      <c r="R19" s="992"/>
    </row>
    <row r="20" spans="1:20" ht="15" hidden="1" customHeight="1">
      <c r="A20" s="617">
        <v>2110312</v>
      </c>
      <c r="B20" s="611" t="s">
        <v>42</v>
      </c>
      <c r="C20" s="1704"/>
      <c r="D20" s="688">
        <f t="shared" si="6"/>
        <v>0</v>
      </c>
      <c r="E20" s="1712"/>
      <c r="F20" s="1713"/>
      <c r="G20" s="1713"/>
      <c r="H20" s="1714"/>
      <c r="I20" s="688">
        <f t="shared" si="7"/>
        <v>0</v>
      </c>
      <c r="J20" s="1712"/>
      <c r="K20" s="1713"/>
      <c r="L20" s="1713"/>
      <c r="M20" s="1713"/>
      <c r="N20" s="688">
        <f t="shared" si="4"/>
        <v>0</v>
      </c>
      <c r="O20" s="691">
        <f t="shared" si="5"/>
        <v>0</v>
      </c>
      <c r="P20" s="991">
        <v>0</v>
      </c>
      <c r="R20" s="992"/>
    </row>
    <row r="21" spans="1:20" ht="15" hidden="1" customHeight="1">
      <c r="A21" s="606">
        <v>2110316</v>
      </c>
      <c r="B21" s="1711" t="s">
        <v>43</v>
      </c>
      <c r="C21" s="1704"/>
      <c r="D21" s="688">
        <f t="shared" si="6"/>
        <v>0</v>
      </c>
      <c r="E21" s="1712"/>
      <c r="F21" s="1713"/>
      <c r="G21" s="1713"/>
      <c r="H21" s="1714"/>
      <c r="I21" s="688">
        <f t="shared" si="7"/>
        <v>0</v>
      </c>
      <c r="J21" s="1712"/>
      <c r="K21" s="1713"/>
      <c r="L21" s="1713"/>
      <c r="M21" s="1713"/>
      <c r="N21" s="688">
        <f t="shared" si="4"/>
        <v>0</v>
      </c>
      <c r="O21" s="691">
        <f t="shared" si="5"/>
        <v>0</v>
      </c>
      <c r="P21" s="991">
        <v>0</v>
      </c>
      <c r="R21" s="992"/>
    </row>
    <row r="22" spans="1:20" ht="15" hidden="1" customHeight="1">
      <c r="A22" s="617">
        <v>2120103</v>
      </c>
      <c r="B22" s="1711" t="s">
        <v>32</v>
      </c>
      <c r="C22" s="1704"/>
      <c r="D22" s="688">
        <f t="shared" si="6"/>
        <v>0</v>
      </c>
      <c r="E22" s="1712"/>
      <c r="F22" s="1713"/>
      <c r="G22" s="1713"/>
      <c r="H22" s="1714"/>
      <c r="I22" s="688">
        <f t="shared" si="7"/>
        <v>0</v>
      </c>
      <c r="J22" s="1712"/>
      <c r="K22" s="1713"/>
      <c r="L22" s="1713"/>
      <c r="M22" s="1713"/>
      <c r="N22" s="688">
        <f t="shared" si="4"/>
        <v>0</v>
      </c>
      <c r="O22" s="691">
        <f t="shared" si="5"/>
        <v>0</v>
      </c>
      <c r="P22" s="991">
        <v>5000000</v>
      </c>
      <c r="R22" s="992"/>
    </row>
    <row r="23" spans="1:20" ht="15" customHeight="1">
      <c r="A23" s="606">
        <v>2210101</v>
      </c>
      <c r="B23" s="1711" t="s">
        <v>44</v>
      </c>
      <c r="C23" s="1704">
        <v>400000</v>
      </c>
      <c r="D23" s="688">
        <f t="shared" si="6"/>
        <v>400000</v>
      </c>
      <c r="E23" s="1712">
        <v>40000</v>
      </c>
      <c r="F23" s="1713"/>
      <c r="G23" s="1713"/>
      <c r="H23" s="1714">
        <v>50000</v>
      </c>
      <c r="I23" s="688">
        <f t="shared" si="7"/>
        <v>90000</v>
      </c>
      <c r="J23" s="1712">
        <v>50000</v>
      </c>
      <c r="K23" s="1713"/>
      <c r="L23" s="1713">
        <v>50000</v>
      </c>
      <c r="M23" s="1713"/>
      <c r="N23" s="688">
        <f t="shared" si="4"/>
        <v>100000</v>
      </c>
      <c r="O23" s="691">
        <f t="shared" si="5"/>
        <v>590000</v>
      </c>
      <c r="P23" s="991">
        <v>200000</v>
      </c>
      <c r="R23" s="992"/>
    </row>
    <row r="24" spans="1:20" ht="15" customHeight="1">
      <c r="A24" s="617">
        <v>2210102</v>
      </c>
      <c r="B24" s="611" t="s">
        <v>45</v>
      </c>
      <c r="C24" s="1704">
        <v>370000</v>
      </c>
      <c r="D24" s="688">
        <f t="shared" si="6"/>
        <v>370000</v>
      </c>
      <c r="E24" s="1712"/>
      <c r="F24" s="1713"/>
      <c r="G24" s="1713"/>
      <c r="H24" s="1714">
        <v>30000</v>
      </c>
      <c r="I24" s="688">
        <f t="shared" si="7"/>
        <v>30000</v>
      </c>
      <c r="J24" s="1712">
        <v>50000</v>
      </c>
      <c r="K24" s="1713"/>
      <c r="L24" s="1713">
        <v>50000</v>
      </c>
      <c r="M24" s="1713"/>
      <c r="N24" s="688">
        <f t="shared" si="4"/>
        <v>100000</v>
      </c>
      <c r="O24" s="691">
        <f t="shared" si="5"/>
        <v>500000</v>
      </c>
      <c r="P24" s="991">
        <v>400000</v>
      </c>
      <c r="R24" s="992"/>
    </row>
    <row r="25" spans="1:20" ht="15" customHeight="1">
      <c r="A25" s="606">
        <v>2210103</v>
      </c>
      <c r="B25" s="1711" t="s">
        <v>46</v>
      </c>
      <c r="C25" s="1702">
        <v>200000</v>
      </c>
      <c r="D25" s="688">
        <f t="shared" si="6"/>
        <v>200000</v>
      </c>
      <c r="E25" s="1713"/>
      <c r="F25" s="1713"/>
      <c r="G25" s="1713"/>
      <c r="H25" s="1714"/>
      <c r="I25" s="688">
        <f t="shared" si="7"/>
        <v>0</v>
      </c>
      <c r="J25" s="1713"/>
      <c r="K25" s="1713"/>
      <c r="L25" s="1713"/>
      <c r="M25" s="1713"/>
      <c r="N25" s="688">
        <f t="shared" si="4"/>
        <v>0</v>
      </c>
      <c r="O25" s="691">
        <f t="shared" si="5"/>
        <v>200000</v>
      </c>
      <c r="P25" s="991">
        <v>0</v>
      </c>
      <c r="R25" s="992"/>
    </row>
    <row r="26" spans="1:20" ht="15" hidden="1" customHeight="1">
      <c r="A26" s="617">
        <v>2210104</v>
      </c>
      <c r="B26" s="1711" t="s">
        <v>213</v>
      </c>
      <c r="C26" s="1704"/>
      <c r="D26" s="688">
        <f t="shared" si="6"/>
        <v>0</v>
      </c>
      <c r="E26" s="1712"/>
      <c r="F26" s="1713"/>
      <c r="G26" s="1713"/>
      <c r="H26" s="1714"/>
      <c r="I26" s="688">
        <f t="shared" si="7"/>
        <v>0</v>
      </c>
      <c r="J26" s="1712"/>
      <c r="K26" s="1713"/>
      <c r="L26" s="1713"/>
      <c r="M26" s="1713"/>
      <c r="N26" s="688">
        <f t="shared" si="4"/>
        <v>0</v>
      </c>
      <c r="O26" s="691">
        <f t="shared" si="5"/>
        <v>0</v>
      </c>
      <c r="P26" s="991">
        <v>0</v>
      </c>
      <c r="R26" s="992"/>
    </row>
    <row r="27" spans="1:20" ht="15" hidden="1" customHeight="1">
      <c r="A27" s="617">
        <v>2210105</v>
      </c>
      <c r="B27" s="611" t="s">
        <v>48</v>
      </c>
      <c r="C27" s="1704"/>
      <c r="D27" s="688">
        <f t="shared" si="6"/>
        <v>0</v>
      </c>
      <c r="E27" s="1712"/>
      <c r="F27" s="1713"/>
      <c r="G27" s="1713"/>
      <c r="H27" s="1714"/>
      <c r="I27" s="688">
        <f t="shared" si="7"/>
        <v>0</v>
      </c>
      <c r="J27" s="1712"/>
      <c r="K27" s="1713"/>
      <c r="L27" s="1713"/>
      <c r="M27" s="1713"/>
      <c r="N27" s="688">
        <f t="shared" si="4"/>
        <v>0</v>
      </c>
      <c r="O27" s="691">
        <f t="shared" si="5"/>
        <v>0</v>
      </c>
      <c r="P27" s="991">
        <v>0</v>
      </c>
      <c r="R27" s="992"/>
    </row>
    <row r="28" spans="1:20" ht="15" hidden="1" customHeight="1">
      <c r="A28" s="617">
        <v>2210201</v>
      </c>
      <c r="B28" s="611" t="s">
        <v>50</v>
      </c>
      <c r="C28" s="1704"/>
      <c r="D28" s="688">
        <f t="shared" si="6"/>
        <v>0</v>
      </c>
      <c r="E28" s="1712"/>
      <c r="F28" s="1713"/>
      <c r="G28" s="1713"/>
      <c r="H28" s="1714"/>
      <c r="I28" s="688">
        <f t="shared" si="7"/>
        <v>0</v>
      </c>
      <c r="J28" s="1712"/>
      <c r="K28" s="1713"/>
      <c r="L28" s="1713"/>
      <c r="M28" s="1713"/>
      <c r="N28" s="688">
        <f t="shared" si="4"/>
        <v>0</v>
      </c>
      <c r="O28" s="691">
        <f t="shared" si="5"/>
        <v>0</v>
      </c>
      <c r="P28" s="991">
        <v>720000</v>
      </c>
      <c r="R28" s="992"/>
    </row>
    <row r="29" spans="1:20" s="597" customFormat="1" ht="15" customHeight="1">
      <c r="A29" s="1548">
        <v>2210202</v>
      </c>
      <c r="B29" s="651" t="s">
        <v>51</v>
      </c>
      <c r="C29" s="1704">
        <v>400000</v>
      </c>
      <c r="D29" s="688">
        <f t="shared" si="6"/>
        <v>400000</v>
      </c>
      <c r="E29" s="1712">
        <v>200000</v>
      </c>
      <c r="F29" s="1713"/>
      <c r="G29" s="1713"/>
      <c r="H29" s="1714">
        <v>200000</v>
      </c>
      <c r="I29" s="688">
        <f t="shared" si="7"/>
        <v>400000</v>
      </c>
      <c r="J29" s="1712"/>
      <c r="K29" s="1713"/>
      <c r="L29" s="1713"/>
      <c r="M29" s="1713"/>
      <c r="N29" s="688">
        <f t="shared" si="4"/>
        <v>0</v>
      </c>
      <c r="O29" s="691">
        <f t="shared" si="5"/>
        <v>800000</v>
      </c>
      <c r="P29" s="1546">
        <v>0</v>
      </c>
      <c r="Q29" s="518"/>
      <c r="R29" s="767"/>
      <c r="S29" s="216"/>
      <c r="T29" s="216"/>
    </row>
    <row r="30" spans="1:20" ht="15" customHeight="1">
      <c r="A30" s="617">
        <v>2210203</v>
      </c>
      <c r="B30" s="611" t="s">
        <v>52</v>
      </c>
      <c r="C30" s="1704">
        <v>50000</v>
      </c>
      <c r="D30" s="688">
        <f t="shared" si="6"/>
        <v>50000</v>
      </c>
      <c r="E30" s="1712"/>
      <c r="F30" s="1713"/>
      <c r="G30" s="1713"/>
      <c r="H30" s="1714"/>
      <c r="I30" s="688">
        <f t="shared" si="7"/>
        <v>0</v>
      </c>
      <c r="J30" s="1712"/>
      <c r="K30" s="1713"/>
      <c r="L30" s="1713"/>
      <c r="M30" s="1713"/>
      <c r="N30" s="688">
        <f t="shared" si="4"/>
        <v>0</v>
      </c>
      <c r="O30" s="691">
        <f t="shared" si="5"/>
        <v>50000</v>
      </c>
      <c r="P30" s="991">
        <v>100000</v>
      </c>
      <c r="R30" s="992"/>
    </row>
    <row r="31" spans="1:20" ht="15" customHeight="1">
      <c r="A31" s="617">
        <v>2210301</v>
      </c>
      <c r="B31" s="611" t="s">
        <v>53</v>
      </c>
      <c r="C31" s="1704">
        <v>500000</v>
      </c>
      <c r="D31" s="688">
        <f t="shared" si="6"/>
        <v>500000</v>
      </c>
      <c r="E31" s="1712">
        <v>500000</v>
      </c>
      <c r="F31" s="1726">
        <v>1000000</v>
      </c>
      <c r="G31" s="1726">
        <v>1000000</v>
      </c>
      <c r="H31" s="1714">
        <v>1000000</v>
      </c>
      <c r="I31" s="688">
        <f t="shared" si="7"/>
        <v>3500000</v>
      </c>
      <c r="J31" s="1712">
        <v>1000000</v>
      </c>
      <c r="K31" s="1726">
        <v>1000502</v>
      </c>
      <c r="L31" s="1726">
        <v>500000</v>
      </c>
      <c r="M31" s="1726">
        <v>500000</v>
      </c>
      <c r="N31" s="688">
        <f t="shared" si="4"/>
        <v>3000502</v>
      </c>
      <c r="O31" s="691">
        <f t="shared" si="5"/>
        <v>7000502</v>
      </c>
      <c r="P31" s="991">
        <v>11500000</v>
      </c>
      <c r="Q31" s="515">
        <f>O31/2</f>
        <v>3500251</v>
      </c>
      <c r="R31" s="992">
        <f>SUM(P31-Q31)</f>
        <v>7999749</v>
      </c>
    </row>
    <row r="32" spans="1:20" ht="15" customHeight="1">
      <c r="A32" s="617">
        <v>2210302</v>
      </c>
      <c r="B32" s="611" t="s">
        <v>54</v>
      </c>
      <c r="C32" s="1704">
        <v>550000</v>
      </c>
      <c r="D32" s="688">
        <f t="shared" si="6"/>
        <v>550000</v>
      </c>
      <c r="E32" s="1712">
        <v>500000</v>
      </c>
      <c r="F32" s="1726">
        <v>200000</v>
      </c>
      <c r="G32" s="1726">
        <v>200000</v>
      </c>
      <c r="H32" s="1726">
        <v>200000</v>
      </c>
      <c r="I32" s="688">
        <f t="shared" si="7"/>
        <v>1100000</v>
      </c>
      <c r="J32" s="1712">
        <v>1000000</v>
      </c>
      <c r="K32" s="1713">
        <v>200000</v>
      </c>
      <c r="L32" s="1713"/>
      <c r="M32" s="1713">
        <v>2200000</v>
      </c>
      <c r="N32" s="688">
        <f t="shared" si="4"/>
        <v>3400000</v>
      </c>
      <c r="O32" s="691">
        <f t="shared" si="5"/>
        <v>5050000</v>
      </c>
      <c r="P32" s="991">
        <v>12800000</v>
      </c>
      <c r="Q32" s="515">
        <f>O32/2</f>
        <v>2525000</v>
      </c>
      <c r="R32" s="992">
        <f t="shared" ref="R32:R95" si="8">SUM(P32-Q32)</f>
        <v>10275000</v>
      </c>
    </row>
    <row r="33" spans="1:18" ht="15" customHeight="1">
      <c r="A33" s="617">
        <v>2210303</v>
      </c>
      <c r="B33" s="611" t="s">
        <v>55</v>
      </c>
      <c r="C33" s="1704">
        <v>2000000</v>
      </c>
      <c r="D33" s="688">
        <f t="shared" si="6"/>
        <v>2000000</v>
      </c>
      <c r="E33" s="1712">
        <v>1500000</v>
      </c>
      <c r="F33" s="1712">
        <v>1650000</v>
      </c>
      <c r="G33" s="1712">
        <v>1500000</v>
      </c>
      <c r="H33" s="1712">
        <v>1000000</v>
      </c>
      <c r="I33" s="688">
        <f t="shared" si="7"/>
        <v>5650000</v>
      </c>
      <c r="J33" s="1712">
        <v>1000000</v>
      </c>
      <c r="K33" s="1713">
        <v>1000000</v>
      </c>
      <c r="L33" s="1713">
        <v>1000000</v>
      </c>
      <c r="M33" s="1713">
        <v>2000000</v>
      </c>
      <c r="N33" s="688">
        <f t="shared" si="4"/>
        <v>5000000</v>
      </c>
      <c r="O33" s="691">
        <f t="shared" si="5"/>
        <v>12650000</v>
      </c>
      <c r="P33" s="991">
        <v>23500000</v>
      </c>
      <c r="Q33" s="515">
        <f>O33/2</f>
        <v>6325000</v>
      </c>
      <c r="R33" s="992">
        <f t="shared" si="8"/>
        <v>17175000</v>
      </c>
    </row>
    <row r="34" spans="1:18" ht="15" customHeight="1">
      <c r="A34" s="617">
        <v>2210304</v>
      </c>
      <c r="B34" s="611" t="s">
        <v>56</v>
      </c>
      <c r="C34" s="1704">
        <v>1000000</v>
      </c>
      <c r="D34" s="688">
        <f t="shared" si="6"/>
        <v>1000000</v>
      </c>
      <c r="E34" s="1712">
        <v>500000</v>
      </c>
      <c r="F34" s="1713">
        <v>1000000</v>
      </c>
      <c r="G34" s="1713">
        <v>1000000</v>
      </c>
      <c r="H34" s="1714">
        <v>2300000</v>
      </c>
      <c r="I34" s="688">
        <f t="shared" si="7"/>
        <v>4800000</v>
      </c>
      <c r="J34" s="1712">
        <v>1000000</v>
      </c>
      <c r="K34" s="1713">
        <v>1000000</v>
      </c>
      <c r="L34" s="1713">
        <v>1000000</v>
      </c>
      <c r="M34" s="1713">
        <v>1000000</v>
      </c>
      <c r="N34" s="688">
        <f t="shared" si="4"/>
        <v>4000000</v>
      </c>
      <c r="O34" s="691">
        <f t="shared" si="5"/>
        <v>9800000</v>
      </c>
      <c r="P34" s="991">
        <v>20500000</v>
      </c>
      <c r="Q34" s="994">
        <v>15500000</v>
      </c>
      <c r="R34" s="992">
        <f t="shared" si="8"/>
        <v>5000000</v>
      </c>
    </row>
    <row r="35" spans="1:18" ht="15" customHeight="1">
      <c r="A35" s="617">
        <v>2210399</v>
      </c>
      <c r="B35" s="611" t="s">
        <v>57</v>
      </c>
      <c r="C35" s="1704">
        <v>1000000</v>
      </c>
      <c r="D35" s="688">
        <f t="shared" si="6"/>
        <v>1000000</v>
      </c>
      <c r="E35" s="1712">
        <v>1000000</v>
      </c>
      <c r="F35" s="1713">
        <v>1000000</v>
      </c>
      <c r="G35" s="1713">
        <v>500000</v>
      </c>
      <c r="H35" s="1727">
        <v>1000000</v>
      </c>
      <c r="I35" s="688">
        <f t="shared" si="7"/>
        <v>3500000</v>
      </c>
      <c r="J35" s="1728">
        <v>1000000</v>
      </c>
      <c r="K35" s="864"/>
      <c r="L35" s="864"/>
      <c r="M35" s="864"/>
      <c r="N35" s="688">
        <f t="shared" si="4"/>
        <v>1000000</v>
      </c>
      <c r="O35" s="691">
        <f t="shared" si="5"/>
        <v>5500000</v>
      </c>
      <c r="P35" s="991">
        <v>15000000</v>
      </c>
      <c r="Q35" s="515">
        <f>O35/2</f>
        <v>2750000</v>
      </c>
      <c r="R35" s="992">
        <f t="shared" si="8"/>
        <v>12250000</v>
      </c>
    </row>
    <row r="36" spans="1:18" ht="15" customHeight="1">
      <c r="A36" s="617">
        <v>2210401</v>
      </c>
      <c r="B36" s="611" t="s">
        <v>214</v>
      </c>
      <c r="C36" s="1704">
        <v>1500000</v>
      </c>
      <c r="D36" s="688">
        <f t="shared" si="6"/>
        <v>1500000</v>
      </c>
      <c r="E36" s="1729"/>
      <c r="F36" s="1729"/>
      <c r="G36" s="1729"/>
      <c r="H36" s="1714"/>
      <c r="I36" s="688">
        <f t="shared" si="7"/>
        <v>0</v>
      </c>
      <c r="J36" s="1712"/>
      <c r="K36" s="1713"/>
      <c r="L36" s="1713"/>
      <c r="M36" s="1713"/>
      <c r="N36" s="688">
        <f t="shared" si="4"/>
        <v>0</v>
      </c>
      <c r="O36" s="691">
        <f t="shared" si="5"/>
        <v>1500000</v>
      </c>
      <c r="P36" s="991">
        <v>10000000</v>
      </c>
      <c r="Q36" s="515">
        <f>O36/2</f>
        <v>750000</v>
      </c>
      <c r="R36" s="992">
        <f t="shared" si="8"/>
        <v>9250000</v>
      </c>
    </row>
    <row r="37" spans="1:18" ht="15" customHeight="1">
      <c r="A37" s="617">
        <v>2210403</v>
      </c>
      <c r="B37" s="611" t="s">
        <v>55</v>
      </c>
      <c r="C37" s="1704">
        <v>1000000</v>
      </c>
      <c r="D37" s="688">
        <f t="shared" si="6"/>
        <v>1000000</v>
      </c>
      <c r="E37" s="1712"/>
      <c r="F37" s="1713"/>
      <c r="G37" s="1713"/>
      <c r="H37" s="1714"/>
      <c r="I37" s="688">
        <f t="shared" si="7"/>
        <v>0</v>
      </c>
      <c r="J37" s="1712"/>
      <c r="K37" s="1713">
        <v>506000</v>
      </c>
      <c r="L37" s="1713"/>
      <c r="M37" s="1713">
        <v>500000</v>
      </c>
      <c r="N37" s="688">
        <f t="shared" si="4"/>
        <v>1006000</v>
      </c>
      <c r="O37" s="691">
        <f t="shared" si="5"/>
        <v>2006000</v>
      </c>
      <c r="P37" s="991">
        <v>15000000</v>
      </c>
      <c r="Q37" s="515">
        <f>O37/2</f>
        <v>1003000</v>
      </c>
      <c r="R37" s="992">
        <f t="shared" si="8"/>
        <v>13997000</v>
      </c>
    </row>
    <row r="38" spans="1:18" ht="15" customHeight="1">
      <c r="A38" s="989">
        <v>2210499</v>
      </c>
      <c r="B38" s="1715" t="s">
        <v>59</v>
      </c>
      <c r="C38" s="1704">
        <v>1000000</v>
      </c>
      <c r="D38" s="688">
        <f t="shared" si="6"/>
        <v>1000000</v>
      </c>
      <c r="E38" s="1712"/>
      <c r="F38" s="1713"/>
      <c r="G38" s="1713"/>
      <c r="H38" s="1714"/>
      <c r="I38" s="688">
        <f t="shared" si="7"/>
        <v>0</v>
      </c>
      <c r="J38" s="1712"/>
      <c r="K38" s="1713"/>
      <c r="L38" s="1713"/>
      <c r="M38" s="1713">
        <v>0</v>
      </c>
      <c r="N38" s="688">
        <f t="shared" si="4"/>
        <v>0</v>
      </c>
      <c r="O38" s="691">
        <f t="shared" si="5"/>
        <v>1000000</v>
      </c>
      <c r="P38" s="991">
        <v>0</v>
      </c>
      <c r="Q38" s="515">
        <f>O38/2</f>
        <v>500000</v>
      </c>
      <c r="R38" s="992">
        <f t="shared" si="8"/>
        <v>-500000</v>
      </c>
    </row>
    <row r="39" spans="1:18" ht="15" customHeight="1">
      <c r="A39" s="617">
        <v>2210502</v>
      </c>
      <c r="B39" s="611" t="s">
        <v>215</v>
      </c>
      <c r="C39" s="1702">
        <v>500000</v>
      </c>
      <c r="D39" s="688">
        <f t="shared" si="6"/>
        <v>500000</v>
      </c>
      <c r="E39" s="1713">
        <v>1000000</v>
      </c>
      <c r="F39" s="1713">
        <v>1000000</v>
      </c>
      <c r="G39" s="1713">
        <v>200000</v>
      </c>
      <c r="H39" s="1714">
        <v>500000</v>
      </c>
      <c r="I39" s="688">
        <f t="shared" si="7"/>
        <v>2700000</v>
      </c>
      <c r="J39" s="1713">
        <v>200000</v>
      </c>
      <c r="K39" s="1713">
        <v>100000</v>
      </c>
      <c r="L39" s="1713"/>
      <c r="M39" s="1713">
        <v>580002</v>
      </c>
      <c r="N39" s="688">
        <f t="shared" si="4"/>
        <v>880002</v>
      </c>
      <c r="O39" s="691">
        <f t="shared" si="5"/>
        <v>4080002</v>
      </c>
      <c r="P39" s="991">
        <v>16000000</v>
      </c>
      <c r="Q39" s="994">
        <v>12000000</v>
      </c>
      <c r="R39" s="992">
        <f t="shared" si="8"/>
        <v>4000000</v>
      </c>
    </row>
    <row r="40" spans="1:18" ht="15" customHeight="1">
      <c r="A40" s="617">
        <v>2210503</v>
      </c>
      <c r="B40" s="611" t="s">
        <v>61</v>
      </c>
      <c r="C40" s="1704"/>
      <c r="D40" s="688">
        <f t="shared" si="6"/>
        <v>0</v>
      </c>
      <c r="E40" s="1712"/>
      <c r="F40" s="1713"/>
      <c r="G40" s="1713"/>
      <c r="H40" s="1714"/>
      <c r="I40" s="688">
        <f t="shared" si="7"/>
        <v>0</v>
      </c>
      <c r="J40" s="1712">
        <v>500000</v>
      </c>
      <c r="K40" s="1713"/>
      <c r="L40" s="1713"/>
      <c r="M40" s="1713"/>
      <c r="N40" s="688">
        <f t="shared" si="4"/>
        <v>500000</v>
      </c>
      <c r="O40" s="691">
        <f t="shared" si="5"/>
        <v>500000</v>
      </c>
      <c r="P40" s="991">
        <v>600000</v>
      </c>
      <c r="R40" s="992">
        <f t="shared" si="8"/>
        <v>600000</v>
      </c>
    </row>
    <row r="41" spans="1:18" ht="15" customHeight="1">
      <c r="A41" s="617">
        <v>2210504</v>
      </c>
      <c r="B41" s="611" t="s">
        <v>62</v>
      </c>
      <c r="C41" s="1704">
        <v>1500000</v>
      </c>
      <c r="D41" s="688">
        <f t="shared" si="6"/>
        <v>1500000</v>
      </c>
      <c r="E41" s="1712">
        <v>500000</v>
      </c>
      <c r="F41" s="1713">
        <v>500000</v>
      </c>
      <c r="G41" s="1713">
        <v>514853</v>
      </c>
      <c r="H41" s="1714"/>
      <c r="I41" s="688">
        <f t="shared" si="7"/>
        <v>1514853</v>
      </c>
      <c r="J41" s="1712"/>
      <c r="K41" s="1713"/>
      <c r="L41" s="1713"/>
      <c r="M41" s="1713">
        <v>1000000</v>
      </c>
      <c r="N41" s="688">
        <f t="shared" si="4"/>
        <v>1000000</v>
      </c>
      <c r="O41" s="691">
        <f t="shared" si="5"/>
        <v>4014853</v>
      </c>
      <c r="P41" s="991">
        <v>4100000</v>
      </c>
      <c r="R41" s="992">
        <f t="shared" si="8"/>
        <v>4100000</v>
      </c>
    </row>
    <row r="42" spans="1:18" ht="15" customHeight="1">
      <c r="A42" s="617">
        <v>2210505</v>
      </c>
      <c r="B42" s="611" t="s">
        <v>216</v>
      </c>
      <c r="C42" s="1704">
        <v>700000</v>
      </c>
      <c r="D42" s="688">
        <f t="shared" si="6"/>
        <v>700000</v>
      </c>
      <c r="E42" s="1712"/>
      <c r="F42" s="1713"/>
      <c r="G42" s="1713"/>
      <c r="H42" s="1714"/>
      <c r="I42" s="688">
        <f t="shared" si="7"/>
        <v>0</v>
      </c>
      <c r="J42" s="1712"/>
      <c r="K42" s="1713"/>
      <c r="L42" s="1713"/>
      <c r="M42" s="1713"/>
      <c r="N42" s="688">
        <f t="shared" si="4"/>
        <v>0</v>
      </c>
      <c r="O42" s="691">
        <f t="shared" si="5"/>
        <v>700000</v>
      </c>
      <c r="P42" s="991">
        <v>300000</v>
      </c>
      <c r="R42" s="992">
        <f t="shared" si="8"/>
        <v>300000</v>
      </c>
    </row>
    <row r="43" spans="1:18" ht="15" customHeight="1">
      <c r="A43" s="617">
        <v>2210599</v>
      </c>
      <c r="B43" s="611" t="s">
        <v>63</v>
      </c>
      <c r="C43" s="1702"/>
      <c r="D43" s="688">
        <f t="shared" si="6"/>
        <v>0</v>
      </c>
      <c r="E43" s="1713">
        <v>500000</v>
      </c>
      <c r="F43" s="1713"/>
      <c r="G43" s="1713">
        <v>500000</v>
      </c>
      <c r="H43" s="1714">
        <v>350000</v>
      </c>
      <c r="I43" s="688">
        <f t="shared" si="7"/>
        <v>1350000</v>
      </c>
      <c r="J43" s="1713"/>
      <c r="K43" s="1713"/>
      <c r="L43" s="1713"/>
      <c r="M43" s="1713">
        <v>1000000</v>
      </c>
      <c r="N43" s="688">
        <f t="shared" si="4"/>
        <v>1000000</v>
      </c>
      <c r="O43" s="691">
        <f t="shared" si="5"/>
        <v>2350000</v>
      </c>
      <c r="P43" s="991">
        <v>15000000</v>
      </c>
      <c r="Q43" s="994">
        <f>O43/2</f>
        <v>1175000</v>
      </c>
      <c r="R43" s="992">
        <f t="shared" si="8"/>
        <v>13825000</v>
      </c>
    </row>
    <row r="44" spans="1:18" ht="15" hidden="1" customHeight="1">
      <c r="A44" s="617">
        <v>2210602</v>
      </c>
      <c r="B44" s="611" t="s">
        <v>64</v>
      </c>
      <c r="C44" s="1704"/>
      <c r="D44" s="688">
        <f t="shared" si="6"/>
        <v>0</v>
      </c>
      <c r="E44" s="1712"/>
      <c r="F44" s="1713"/>
      <c r="G44" s="1713"/>
      <c r="H44" s="1714"/>
      <c r="I44" s="688">
        <f t="shared" si="7"/>
        <v>0</v>
      </c>
      <c r="J44" s="1712"/>
      <c r="K44" s="1713"/>
      <c r="L44" s="1713"/>
      <c r="M44" s="1713"/>
      <c r="N44" s="688">
        <f t="shared" si="4"/>
        <v>0</v>
      </c>
      <c r="O44" s="691">
        <f t="shared" si="5"/>
        <v>0</v>
      </c>
      <c r="P44" s="991">
        <v>400000</v>
      </c>
      <c r="R44" s="992">
        <f t="shared" si="8"/>
        <v>400000</v>
      </c>
    </row>
    <row r="45" spans="1:18" ht="15" hidden="1" customHeight="1">
      <c r="A45" s="617">
        <v>2210603</v>
      </c>
      <c r="B45" s="611" t="s">
        <v>65</v>
      </c>
      <c r="C45" s="1704"/>
      <c r="D45" s="688">
        <f t="shared" si="6"/>
        <v>0</v>
      </c>
      <c r="E45" s="1712"/>
      <c r="F45" s="1713"/>
      <c r="G45" s="1713"/>
      <c r="H45" s="1714"/>
      <c r="I45" s="688">
        <f t="shared" si="7"/>
        <v>0</v>
      </c>
      <c r="J45" s="1712"/>
      <c r="K45" s="1713"/>
      <c r="L45" s="1713"/>
      <c r="M45" s="1713"/>
      <c r="N45" s="688">
        <f t="shared" si="4"/>
        <v>0</v>
      </c>
      <c r="O45" s="691">
        <f t="shared" si="5"/>
        <v>0</v>
      </c>
      <c r="P45" s="991">
        <v>0</v>
      </c>
      <c r="Q45" s="515">
        <f>O45/2</f>
        <v>0</v>
      </c>
      <c r="R45" s="992">
        <f t="shared" si="8"/>
        <v>0</v>
      </c>
    </row>
    <row r="46" spans="1:18" ht="15" hidden="1" customHeight="1">
      <c r="A46" s="617">
        <v>2210604</v>
      </c>
      <c r="B46" s="611" t="s">
        <v>66</v>
      </c>
      <c r="C46" s="1704"/>
      <c r="D46" s="688">
        <f t="shared" si="6"/>
        <v>0</v>
      </c>
      <c r="E46" s="1712"/>
      <c r="F46" s="1713"/>
      <c r="G46" s="1713"/>
      <c r="H46" s="1714"/>
      <c r="I46" s="688">
        <f t="shared" si="7"/>
        <v>0</v>
      </c>
      <c r="J46" s="1712"/>
      <c r="K46" s="1713"/>
      <c r="L46" s="1713"/>
      <c r="M46" s="1713"/>
      <c r="N46" s="688">
        <f t="shared" si="4"/>
        <v>0</v>
      </c>
      <c r="O46" s="691">
        <f t="shared" si="5"/>
        <v>0</v>
      </c>
      <c r="P46" s="991">
        <v>0</v>
      </c>
      <c r="Q46" s="515">
        <f>O46/2</f>
        <v>0</v>
      </c>
      <c r="R46" s="992">
        <f t="shared" si="8"/>
        <v>0</v>
      </c>
    </row>
    <row r="47" spans="1:18" ht="15" hidden="1" customHeight="1">
      <c r="A47" s="617">
        <v>2210606</v>
      </c>
      <c r="B47" s="611" t="s">
        <v>67</v>
      </c>
      <c r="C47" s="1704"/>
      <c r="D47" s="688">
        <f t="shared" si="6"/>
        <v>0</v>
      </c>
      <c r="E47" s="1712"/>
      <c r="F47" s="1713"/>
      <c r="G47" s="1713"/>
      <c r="H47" s="1714"/>
      <c r="I47" s="688">
        <f t="shared" si="7"/>
        <v>0</v>
      </c>
      <c r="J47" s="1712"/>
      <c r="K47" s="1713"/>
      <c r="L47" s="1713"/>
      <c r="M47" s="1713"/>
      <c r="N47" s="688">
        <f t="shared" si="4"/>
        <v>0</v>
      </c>
      <c r="O47" s="691">
        <f t="shared" si="5"/>
        <v>0</v>
      </c>
      <c r="P47" s="991">
        <v>0</v>
      </c>
      <c r="Q47" s="515">
        <f>O47/2</f>
        <v>0</v>
      </c>
      <c r="R47" s="992">
        <f t="shared" si="8"/>
        <v>0</v>
      </c>
    </row>
    <row r="48" spans="1:18" ht="15" hidden="1" customHeight="1">
      <c r="A48" s="617">
        <v>2210702</v>
      </c>
      <c r="B48" s="611" t="s">
        <v>217</v>
      </c>
      <c r="C48" s="1704"/>
      <c r="D48" s="688">
        <f t="shared" si="6"/>
        <v>0</v>
      </c>
      <c r="E48" s="1712"/>
      <c r="F48" s="1713"/>
      <c r="G48" s="1713"/>
      <c r="H48" s="1714"/>
      <c r="I48" s="688">
        <f t="shared" si="7"/>
        <v>0</v>
      </c>
      <c r="J48" s="1712"/>
      <c r="K48" s="1713"/>
      <c r="L48" s="1713"/>
      <c r="M48" s="1713"/>
      <c r="N48" s="688">
        <f t="shared" si="4"/>
        <v>0</v>
      </c>
      <c r="O48" s="691">
        <f t="shared" si="5"/>
        <v>0</v>
      </c>
      <c r="P48" s="991">
        <v>0</v>
      </c>
      <c r="Q48" s="515">
        <f>O48/2</f>
        <v>0</v>
      </c>
      <c r="R48" s="992">
        <f t="shared" si="8"/>
        <v>0</v>
      </c>
    </row>
    <row r="49" spans="1:18" ht="15" customHeight="1">
      <c r="A49" s="617">
        <v>2210711</v>
      </c>
      <c r="B49" s="611" t="s">
        <v>218</v>
      </c>
      <c r="C49" s="1704">
        <v>500000</v>
      </c>
      <c r="D49" s="688">
        <f t="shared" si="6"/>
        <v>500000</v>
      </c>
      <c r="E49" s="1712"/>
      <c r="F49" s="1713"/>
      <c r="G49" s="1713"/>
      <c r="H49" s="1714"/>
      <c r="I49" s="688">
        <f t="shared" si="7"/>
        <v>0</v>
      </c>
      <c r="J49" s="1712"/>
      <c r="K49" s="1713"/>
      <c r="L49" s="1713"/>
      <c r="M49" s="1713"/>
      <c r="N49" s="688">
        <f t="shared" ref="N49:N80" si="9">SUM(J49:M49)</f>
        <v>0</v>
      </c>
      <c r="O49" s="691">
        <f t="shared" ref="O49:O80" si="10">SUM(N49+I49+D49)</f>
        <v>500000</v>
      </c>
      <c r="P49" s="991">
        <v>1400000</v>
      </c>
      <c r="R49" s="992">
        <f t="shared" si="8"/>
        <v>1400000</v>
      </c>
    </row>
    <row r="50" spans="1:18" ht="15" hidden="1" customHeight="1">
      <c r="A50" s="617">
        <v>2210703</v>
      </c>
      <c r="B50" s="611" t="s">
        <v>70</v>
      </c>
      <c r="C50" s="1704"/>
      <c r="D50" s="688">
        <f t="shared" si="6"/>
        <v>0</v>
      </c>
      <c r="E50" s="1712"/>
      <c r="F50" s="1713"/>
      <c r="G50" s="1713"/>
      <c r="H50" s="1714"/>
      <c r="I50" s="688">
        <f t="shared" si="7"/>
        <v>0</v>
      </c>
      <c r="J50" s="1712"/>
      <c r="K50" s="1713"/>
      <c r="L50" s="1713"/>
      <c r="M50" s="1713"/>
      <c r="N50" s="688">
        <f t="shared" si="9"/>
        <v>0</v>
      </c>
      <c r="O50" s="691">
        <f t="shared" si="10"/>
        <v>0</v>
      </c>
      <c r="P50" s="991">
        <v>0</v>
      </c>
      <c r="Q50" s="515">
        <f>O50/2</f>
        <v>0</v>
      </c>
      <c r="R50" s="992">
        <f t="shared" si="8"/>
        <v>0</v>
      </c>
    </row>
    <row r="51" spans="1:18" ht="15" customHeight="1">
      <c r="A51" s="617">
        <v>2210714</v>
      </c>
      <c r="B51" s="611" t="s">
        <v>219</v>
      </c>
      <c r="C51" s="1704">
        <v>500000</v>
      </c>
      <c r="D51" s="688">
        <f t="shared" si="6"/>
        <v>500000</v>
      </c>
      <c r="E51" s="1712"/>
      <c r="F51" s="1713"/>
      <c r="G51" s="1713"/>
      <c r="H51" s="1714"/>
      <c r="I51" s="688">
        <f t="shared" si="7"/>
        <v>0</v>
      </c>
      <c r="J51" s="1712"/>
      <c r="K51" s="1713"/>
      <c r="L51" s="1713"/>
      <c r="M51" s="1713"/>
      <c r="N51" s="688">
        <f t="shared" si="9"/>
        <v>0</v>
      </c>
      <c r="O51" s="691">
        <f t="shared" si="10"/>
        <v>500000</v>
      </c>
      <c r="P51" s="991">
        <v>0</v>
      </c>
      <c r="Q51" s="515">
        <f>O51/2</f>
        <v>250000</v>
      </c>
      <c r="R51" s="992">
        <f t="shared" si="8"/>
        <v>-250000</v>
      </c>
    </row>
    <row r="52" spans="1:18" ht="15" customHeight="1">
      <c r="A52" s="617">
        <v>2210799</v>
      </c>
      <c r="B52" s="611" t="s">
        <v>72</v>
      </c>
      <c r="C52" s="1704">
        <v>500000</v>
      </c>
      <c r="D52" s="688">
        <f t="shared" si="6"/>
        <v>500000</v>
      </c>
      <c r="E52" s="1712">
        <v>600000</v>
      </c>
      <c r="F52" s="1713">
        <v>600000</v>
      </c>
      <c r="G52" s="1713">
        <v>300000</v>
      </c>
      <c r="H52" s="1714">
        <v>400000</v>
      </c>
      <c r="I52" s="688">
        <f t="shared" si="7"/>
        <v>1900000</v>
      </c>
      <c r="J52" s="1712">
        <v>2000000</v>
      </c>
      <c r="K52" s="1713">
        <v>1000000</v>
      </c>
      <c r="L52" s="1713">
        <v>1250000</v>
      </c>
      <c r="M52" s="1713">
        <v>500000</v>
      </c>
      <c r="N52" s="688">
        <f t="shared" si="9"/>
        <v>4750000</v>
      </c>
      <c r="O52" s="691">
        <f t="shared" si="10"/>
        <v>7150000</v>
      </c>
      <c r="P52" s="991">
        <v>0</v>
      </c>
      <c r="Q52" s="515">
        <f>O52/2</f>
        <v>3575000</v>
      </c>
      <c r="R52" s="992">
        <f t="shared" si="8"/>
        <v>-3575000</v>
      </c>
    </row>
    <row r="53" spans="1:18" ht="15" customHeight="1">
      <c r="A53" s="617">
        <v>2210801</v>
      </c>
      <c r="B53" s="611" t="s">
        <v>73</v>
      </c>
      <c r="C53" s="1704">
        <v>2000000</v>
      </c>
      <c r="D53" s="688">
        <f t="shared" si="6"/>
        <v>2000000</v>
      </c>
      <c r="E53" s="1712">
        <v>500000</v>
      </c>
      <c r="F53" s="1713">
        <v>1400000</v>
      </c>
      <c r="G53" s="1713">
        <v>800000</v>
      </c>
      <c r="H53" s="1714">
        <v>200000</v>
      </c>
      <c r="I53" s="688">
        <f t="shared" si="7"/>
        <v>2900000</v>
      </c>
      <c r="J53" s="1712">
        <v>500000</v>
      </c>
      <c r="K53" s="1713">
        <v>500000</v>
      </c>
      <c r="L53" s="1713">
        <v>500000</v>
      </c>
      <c r="M53" s="1713">
        <v>500000</v>
      </c>
      <c r="N53" s="688">
        <f t="shared" si="9"/>
        <v>2000000</v>
      </c>
      <c r="O53" s="691">
        <f t="shared" si="10"/>
        <v>6900000</v>
      </c>
      <c r="P53" s="991">
        <v>8300000</v>
      </c>
      <c r="Q53" s="515">
        <f>O53/2</f>
        <v>3450000</v>
      </c>
      <c r="R53" s="992">
        <f t="shared" si="8"/>
        <v>4850000</v>
      </c>
    </row>
    <row r="54" spans="1:18" ht="15" customHeight="1">
      <c r="A54" s="617">
        <v>2210802</v>
      </c>
      <c r="B54" s="611" t="s">
        <v>220</v>
      </c>
      <c r="C54" s="1704">
        <v>1000000</v>
      </c>
      <c r="D54" s="688">
        <f t="shared" si="6"/>
        <v>1000000</v>
      </c>
      <c r="E54" s="1712">
        <v>800000</v>
      </c>
      <c r="F54" s="1713">
        <v>800000</v>
      </c>
      <c r="G54" s="1713">
        <v>800000</v>
      </c>
      <c r="H54" s="1714">
        <v>700000</v>
      </c>
      <c r="I54" s="688">
        <f t="shared" si="7"/>
        <v>3100000</v>
      </c>
      <c r="J54" s="1712">
        <v>1000000</v>
      </c>
      <c r="K54" s="1713">
        <v>1000000</v>
      </c>
      <c r="L54" s="1713">
        <v>1300000</v>
      </c>
      <c r="M54" s="1713"/>
      <c r="N54" s="688">
        <f t="shared" si="9"/>
        <v>3300000</v>
      </c>
      <c r="O54" s="691">
        <f t="shared" si="10"/>
        <v>7400000</v>
      </c>
      <c r="P54" s="991">
        <v>17077049</v>
      </c>
      <c r="R54" s="992">
        <f t="shared" si="8"/>
        <v>17077049</v>
      </c>
    </row>
    <row r="55" spans="1:18" ht="15" hidden="1" customHeight="1">
      <c r="A55" s="606">
        <v>2210805</v>
      </c>
      <c r="B55" s="1711" t="s">
        <v>75</v>
      </c>
      <c r="C55" s="1704"/>
      <c r="D55" s="688">
        <f t="shared" si="6"/>
        <v>0</v>
      </c>
      <c r="E55" s="1712"/>
      <c r="F55" s="1713"/>
      <c r="G55" s="1713"/>
      <c r="H55" s="1714"/>
      <c r="I55" s="688">
        <f t="shared" si="7"/>
        <v>0</v>
      </c>
      <c r="J55" s="1712"/>
      <c r="K55" s="1713"/>
      <c r="L55" s="1713"/>
      <c r="M55" s="1713"/>
      <c r="N55" s="688">
        <f t="shared" si="9"/>
        <v>0</v>
      </c>
      <c r="O55" s="691">
        <f t="shared" si="10"/>
        <v>0</v>
      </c>
      <c r="P55" s="991">
        <v>0</v>
      </c>
      <c r="Q55" s="515">
        <f>O55/2</f>
        <v>0</v>
      </c>
      <c r="R55" s="992">
        <f t="shared" si="8"/>
        <v>0</v>
      </c>
    </row>
    <row r="56" spans="1:18" ht="15" customHeight="1">
      <c r="A56" s="606">
        <v>2210809</v>
      </c>
      <c r="B56" s="611" t="s">
        <v>937</v>
      </c>
      <c r="C56" s="1702">
        <v>4000000</v>
      </c>
      <c r="D56" s="688">
        <f t="shared" si="6"/>
        <v>4000000</v>
      </c>
      <c r="E56" s="1713"/>
      <c r="F56" s="1713">
        <v>400000</v>
      </c>
      <c r="G56" s="1713"/>
      <c r="H56" s="1714"/>
      <c r="I56" s="688">
        <f t="shared" si="7"/>
        <v>400000</v>
      </c>
      <c r="J56" s="1713"/>
      <c r="K56" s="1713"/>
      <c r="L56" s="1713"/>
      <c r="M56" s="1713"/>
      <c r="N56" s="688">
        <f t="shared" si="9"/>
        <v>0</v>
      </c>
      <c r="O56" s="691">
        <f t="shared" si="10"/>
        <v>4400000</v>
      </c>
      <c r="P56" s="991">
        <v>0</v>
      </c>
      <c r="Q56" s="515">
        <f>O56/2</f>
        <v>2200000</v>
      </c>
      <c r="R56" s="992">
        <f t="shared" si="8"/>
        <v>-2200000</v>
      </c>
    </row>
    <row r="57" spans="1:18" ht="15" customHeight="1">
      <c r="A57" s="617">
        <v>2210904</v>
      </c>
      <c r="B57" s="611" t="s">
        <v>77</v>
      </c>
      <c r="C57" s="1702">
        <v>1000000</v>
      </c>
      <c r="D57" s="688">
        <f t="shared" si="6"/>
        <v>1000000</v>
      </c>
      <c r="E57" s="1713"/>
      <c r="F57" s="1713"/>
      <c r="G57" s="1713"/>
      <c r="H57" s="1714"/>
      <c r="I57" s="688">
        <f t="shared" si="7"/>
        <v>0</v>
      </c>
      <c r="J57" s="1713"/>
      <c r="K57" s="1713"/>
      <c r="L57" s="1713"/>
      <c r="M57" s="1713"/>
      <c r="N57" s="688">
        <f t="shared" si="9"/>
        <v>0</v>
      </c>
      <c r="O57" s="691">
        <f t="shared" si="10"/>
        <v>1000000</v>
      </c>
      <c r="P57" s="991">
        <v>2500000</v>
      </c>
      <c r="R57" s="992">
        <f t="shared" si="8"/>
        <v>2500000</v>
      </c>
    </row>
    <row r="58" spans="1:18" ht="15" customHeight="1">
      <c r="A58" s="606">
        <v>2210910</v>
      </c>
      <c r="B58" s="1711" t="s">
        <v>78</v>
      </c>
      <c r="C58" s="1702">
        <v>4350000</v>
      </c>
      <c r="D58" s="688">
        <f t="shared" si="6"/>
        <v>4350000</v>
      </c>
      <c r="E58" s="1713"/>
      <c r="F58" s="1713"/>
      <c r="G58" s="1713"/>
      <c r="H58" s="1714"/>
      <c r="I58" s="688">
        <f t="shared" si="7"/>
        <v>0</v>
      </c>
      <c r="J58" s="1712"/>
      <c r="K58" s="1713"/>
      <c r="L58" s="1713"/>
      <c r="M58" s="1713"/>
      <c r="N58" s="688">
        <f t="shared" si="9"/>
        <v>0</v>
      </c>
      <c r="O58" s="691">
        <f t="shared" si="10"/>
        <v>4350000</v>
      </c>
      <c r="P58" s="991">
        <v>7000000</v>
      </c>
      <c r="Q58" s="515">
        <f t="shared" ref="Q58:Q66" si="11">O58/2</f>
        <v>2175000</v>
      </c>
      <c r="R58" s="992">
        <f t="shared" si="8"/>
        <v>4825000</v>
      </c>
    </row>
    <row r="59" spans="1:18" ht="15" hidden="1" customHeight="1">
      <c r="A59" s="606">
        <v>2211001</v>
      </c>
      <c r="B59" s="1711" t="s">
        <v>79</v>
      </c>
      <c r="C59" s="1704"/>
      <c r="D59" s="688">
        <f t="shared" si="6"/>
        <v>0</v>
      </c>
      <c r="E59" s="1712"/>
      <c r="F59" s="1713"/>
      <c r="G59" s="1713"/>
      <c r="H59" s="1714"/>
      <c r="I59" s="688">
        <f t="shared" si="7"/>
        <v>0</v>
      </c>
      <c r="J59" s="1712"/>
      <c r="K59" s="1713"/>
      <c r="L59" s="1713"/>
      <c r="M59" s="1713"/>
      <c r="N59" s="688">
        <f t="shared" si="9"/>
        <v>0</v>
      </c>
      <c r="O59" s="691">
        <f t="shared" si="10"/>
        <v>0</v>
      </c>
      <c r="P59" s="991">
        <v>0</v>
      </c>
      <c r="Q59" s="515">
        <f t="shared" si="11"/>
        <v>0</v>
      </c>
      <c r="R59" s="992">
        <f t="shared" si="8"/>
        <v>0</v>
      </c>
    </row>
    <row r="60" spans="1:18" ht="15" hidden="1" customHeight="1">
      <c r="A60" s="617">
        <v>2211002</v>
      </c>
      <c r="B60" s="611" t="s">
        <v>80</v>
      </c>
      <c r="C60" s="1704"/>
      <c r="D60" s="688">
        <f t="shared" si="6"/>
        <v>0</v>
      </c>
      <c r="E60" s="1712"/>
      <c r="F60" s="1713"/>
      <c r="G60" s="1713"/>
      <c r="H60" s="1714"/>
      <c r="I60" s="688">
        <f t="shared" si="7"/>
        <v>0</v>
      </c>
      <c r="J60" s="1712"/>
      <c r="K60" s="1713"/>
      <c r="L60" s="1713"/>
      <c r="M60" s="1713"/>
      <c r="N60" s="688">
        <f t="shared" si="9"/>
        <v>0</v>
      </c>
      <c r="O60" s="691">
        <f t="shared" si="10"/>
        <v>0</v>
      </c>
      <c r="P60" s="991">
        <v>0</v>
      </c>
      <c r="Q60" s="515">
        <f t="shared" si="11"/>
        <v>0</v>
      </c>
      <c r="R60" s="992">
        <f t="shared" si="8"/>
        <v>0</v>
      </c>
    </row>
    <row r="61" spans="1:18" ht="15" hidden="1" customHeight="1">
      <c r="A61" s="617">
        <v>2211003</v>
      </c>
      <c r="B61" s="611" t="s">
        <v>81</v>
      </c>
      <c r="C61" s="1704"/>
      <c r="D61" s="688">
        <f t="shared" si="6"/>
        <v>0</v>
      </c>
      <c r="E61" s="1712"/>
      <c r="F61" s="1713"/>
      <c r="G61" s="1713"/>
      <c r="H61" s="1714"/>
      <c r="I61" s="688">
        <f t="shared" si="7"/>
        <v>0</v>
      </c>
      <c r="J61" s="1712"/>
      <c r="K61" s="1713"/>
      <c r="L61" s="1713"/>
      <c r="M61" s="1713"/>
      <c r="N61" s="688">
        <f t="shared" si="9"/>
        <v>0</v>
      </c>
      <c r="O61" s="691">
        <f t="shared" si="10"/>
        <v>0</v>
      </c>
      <c r="P61" s="991">
        <v>0</v>
      </c>
      <c r="Q61" s="515">
        <f t="shared" si="11"/>
        <v>0</v>
      </c>
      <c r="R61" s="992">
        <f t="shared" si="8"/>
        <v>0</v>
      </c>
    </row>
    <row r="62" spans="1:18" ht="15" hidden="1" customHeight="1">
      <c r="A62" s="617">
        <v>2211004</v>
      </c>
      <c r="B62" s="611" t="s">
        <v>82</v>
      </c>
      <c r="C62" s="1704"/>
      <c r="D62" s="688">
        <f t="shared" si="6"/>
        <v>0</v>
      </c>
      <c r="E62" s="1712"/>
      <c r="F62" s="1713"/>
      <c r="G62" s="1713"/>
      <c r="H62" s="1714"/>
      <c r="I62" s="688">
        <f t="shared" si="7"/>
        <v>0</v>
      </c>
      <c r="J62" s="1712"/>
      <c r="K62" s="1713"/>
      <c r="L62" s="1713"/>
      <c r="M62" s="1713"/>
      <c r="N62" s="688">
        <f t="shared" si="9"/>
        <v>0</v>
      </c>
      <c r="O62" s="691">
        <f t="shared" si="10"/>
        <v>0</v>
      </c>
      <c r="P62" s="991">
        <v>0</v>
      </c>
      <c r="Q62" s="515">
        <f t="shared" si="11"/>
        <v>0</v>
      </c>
      <c r="R62" s="992">
        <f t="shared" si="8"/>
        <v>0</v>
      </c>
    </row>
    <row r="63" spans="1:18" ht="15" hidden="1" customHeight="1">
      <c r="A63" s="617">
        <v>2211005</v>
      </c>
      <c r="B63" s="611" t="s">
        <v>221</v>
      </c>
      <c r="C63" s="1704"/>
      <c r="D63" s="688">
        <f t="shared" si="6"/>
        <v>0</v>
      </c>
      <c r="E63" s="1712"/>
      <c r="F63" s="1713"/>
      <c r="G63" s="1713"/>
      <c r="H63" s="1714"/>
      <c r="I63" s="688">
        <f t="shared" si="7"/>
        <v>0</v>
      </c>
      <c r="J63" s="1712"/>
      <c r="K63" s="1713"/>
      <c r="L63" s="1713"/>
      <c r="M63" s="1713"/>
      <c r="N63" s="688">
        <f t="shared" si="9"/>
        <v>0</v>
      </c>
      <c r="O63" s="691">
        <f t="shared" si="10"/>
        <v>0</v>
      </c>
      <c r="P63" s="991">
        <v>0</v>
      </c>
      <c r="Q63" s="515">
        <f t="shared" si="11"/>
        <v>0</v>
      </c>
      <c r="R63" s="992">
        <f t="shared" si="8"/>
        <v>0</v>
      </c>
    </row>
    <row r="64" spans="1:18" ht="15" hidden="1" customHeight="1">
      <c r="A64" s="617">
        <v>2211006</v>
      </c>
      <c r="B64" s="611" t="s">
        <v>84</v>
      </c>
      <c r="C64" s="1704"/>
      <c r="D64" s="688">
        <f t="shared" si="6"/>
        <v>0</v>
      </c>
      <c r="E64" s="1712"/>
      <c r="F64" s="1713"/>
      <c r="G64" s="1713"/>
      <c r="H64" s="1714"/>
      <c r="I64" s="688">
        <f t="shared" si="7"/>
        <v>0</v>
      </c>
      <c r="J64" s="1712"/>
      <c r="K64" s="1713"/>
      <c r="L64" s="1713"/>
      <c r="M64" s="1713"/>
      <c r="N64" s="688">
        <f t="shared" si="9"/>
        <v>0</v>
      </c>
      <c r="O64" s="691">
        <f t="shared" si="10"/>
        <v>0</v>
      </c>
      <c r="P64" s="991">
        <v>0</v>
      </c>
      <c r="Q64" s="515">
        <f t="shared" si="11"/>
        <v>0</v>
      </c>
      <c r="R64" s="992">
        <f t="shared" si="8"/>
        <v>0</v>
      </c>
    </row>
    <row r="65" spans="1:18" ht="15" hidden="1" customHeight="1">
      <c r="A65" s="617">
        <v>2211007</v>
      </c>
      <c r="B65" s="611" t="s">
        <v>85</v>
      </c>
      <c r="C65" s="1704"/>
      <c r="D65" s="688">
        <f t="shared" si="6"/>
        <v>0</v>
      </c>
      <c r="E65" s="1712"/>
      <c r="F65" s="1713"/>
      <c r="G65" s="1713"/>
      <c r="H65" s="1714"/>
      <c r="I65" s="688">
        <f t="shared" si="7"/>
        <v>0</v>
      </c>
      <c r="J65" s="1712"/>
      <c r="K65" s="1713"/>
      <c r="L65" s="1713"/>
      <c r="M65" s="1713"/>
      <c r="N65" s="688">
        <f t="shared" si="9"/>
        <v>0</v>
      </c>
      <c r="O65" s="691">
        <f t="shared" si="10"/>
        <v>0</v>
      </c>
      <c r="P65" s="991">
        <v>0</v>
      </c>
      <c r="Q65" s="515">
        <f t="shared" si="11"/>
        <v>0</v>
      </c>
      <c r="R65" s="992">
        <f t="shared" si="8"/>
        <v>0</v>
      </c>
    </row>
    <row r="66" spans="1:18" ht="15" hidden="1" customHeight="1">
      <c r="A66" s="617">
        <v>2211008</v>
      </c>
      <c r="B66" s="611" t="s">
        <v>86</v>
      </c>
      <c r="C66" s="1704"/>
      <c r="D66" s="688">
        <f t="shared" si="6"/>
        <v>0</v>
      </c>
      <c r="E66" s="1712"/>
      <c r="F66" s="1713"/>
      <c r="G66" s="1713"/>
      <c r="H66" s="1714"/>
      <c r="I66" s="688">
        <f t="shared" si="7"/>
        <v>0</v>
      </c>
      <c r="J66" s="1712"/>
      <c r="K66" s="1713"/>
      <c r="L66" s="1713"/>
      <c r="M66" s="1713"/>
      <c r="N66" s="688">
        <f t="shared" si="9"/>
        <v>0</v>
      </c>
      <c r="O66" s="691">
        <f t="shared" si="10"/>
        <v>0</v>
      </c>
      <c r="P66" s="991">
        <v>0</v>
      </c>
      <c r="Q66" s="515">
        <f t="shared" si="11"/>
        <v>0</v>
      </c>
      <c r="R66" s="992">
        <f t="shared" si="8"/>
        <v>0</v>
      </c>
    </row>
    <row r="67" spans="1:18" ht="15" hidden="1" customHeight="1">
      <c r="A67" s="617">
        <v>2211009</v>
      </c>
      <c r="B67" s="611" t="s">
        <v>87</v>
      </c>
      <c r="C67" s="1704"/>
      <c r="D67" s="688">
        <f t="shared" si="6"/>
        <v>0</v>
      </c>
      <c r="E67" s="1712"/>
      <c r="F67" s="1713"/>
      <c r="G67" s="1713"/>
      <c r="H67" s="1714"/>
      <c r="I67" s="688">
        <f t="shared" si="7"/>
        <v>0</v>
      </c>
      <c r="J67" s="1712"/>
      <c r="K67" s="1713"/>
      <c r="L67" s="1713"/>
      <c r="M67" s="1713"/>
      <c r="N67" s="688">
        <f t="shared" si="9"/>
        <v>0</v>
      </c>
      <c r="O67" s="691">
        <f t="shared" si="10"/>
        <v>0</v>
      </c>
      <c r="P67" s="991">
        <v>550000</v>
      </c>
      <c r="R67" s="992">
        <f t="shared" si="8"/>
        <v>550000</v>
      </c>
    </row>
    <row r="68" spans="1:18" ht="15" hidden="1" customHeight="1">
      <c r="A68" s="617">
        <v>2211015</v>
      </c>
      <c r="B68" s="611" t="s">
        <v>88</v>
      </c>
      <c r="C68" s="1702"/>
      <c r="D68" s="688">
        <f t="shared" si="6"/>
        <v>0</v>
      </c>
      <c r="E68" s="1713"/>
      <c r="F68" s="1713"/>
      <c r="G68" s="1713"/>
      <c r="H68" s="1714"/>
      <c r="I68" s="688">
        <f t="shared" si="7"/>
        <v>0</v>
      </c>
      <c r="J68" s="1713"/>
      <c r="K68" s="1713"/>
      <c r="L68" s="1713"/>
      <c r="M68" s="1713"/>
      <c r="N68" s="688">
        <f t="shared" si="9"/>
        <v>0</v>
      </c>
      <c r="O68" s="691">
        <f t="shared" si="10"/>
        <v>0</v>
      </c>
      <c r="P68" s="991">
        <v>0</v>
      </c>
      <c r="R68" s="992">
        <f t="shared" si="8"/>
        <v>0</v>
      </c>
    </row>
    <row r="69" spans="1:18" ht="15" customHeight="1">
      <c r="A69" s="617">
        <v>2211016</v>
      </c>
      <c r="B69" s="611" t="s">
        <v>89</v>
      </c>
      <c r="C69" s="1704"/>
      <c r="D69" s="688">
        <f t="shared" si="6"/>
        <v>0</v>
      </c>
      <c r="E69" s="1712"/>
      <c r="F69" s="1713"/>
      <c r="G69" s="1713"/>
      <c r="H69" s="1714"/>
      <c r="I69" s="688">
        <f t="shared" si="7"/>
        <v>0</v>
      </c>
      <c r="J69" s="1712"/>
      <c r="K69" s="1713"/>
      <c r="L69" s="1713">
        <v>800000</v>
      </c>
      <c r="M69" s="1713"/>
      <c r="N69" s="688">
        <f t="shared" si="9"/>
        <v>800000</v>
      </c>
      <c r="O69" s="691">
        <f t="shared" si="10"/>
        <v>800000</v>
      </c>
      <c r="P69" s="991">
        <v>400000</v>
      </c>
      <c r="R69" s="992">
        <f t="shared" si="8"/>
        <v>400000</v>
      </c>
    </row>
    <row r="70" spans="1:18" ht="15" hidden="1" customHeight="1">
      <c r="A70" s="617">
        <v>2211019</v>
      </c>
      <c r="B70" s="611" t="s">
        <v>90</v>
      </c>
      <c r="C70" s="1704"/>
      <c r="D70" s="688">
        <f t="shared" si="6"/>
        <v>0</v>
      </c>
      <c r="E70" s="1712"/>
      <c r="F70" s="1713"/>
      <c r="G70" s="1713"/>
      <c r="H70" s="1714"/>
      <c r="I70" s="688">
        <f t="shared" si="7"/>
        <v>0</v>
      </c>
      <c r="J70" s="1712"/>
      <c r="K70" s="1713"/>
      <c r="L70" s="1713"/>
      <c r="M70" s="1713"/>
      <c r="N70" s="688">
        <f t="shared" si="9"/>
        <v>0</v>
      </c>
      <c r="O70" s="691">
        <f t="shared" si="10"/>
        <v>0</v>
      </c>
      <c r="P70" s="991">
        <v>0</v>
      </c>
      <c r="R70" s="992">
        <f t="shared" si="8"/>
        <v>0</v>
      </c>
    </row>
    <row r="71" spans="1:18" ht="15" hidden="1" customHeight="1">
      <c r="A71" s="617">
        <v>2211021</v>
      </c>
      <c r="B71" s="611" t="s">
        <v>91</v>
      </c>
      <c r="C71" s="1704"/>
      <c r="D71" s="688">
        <f t="shared" si="6"/>
        <v>0</v>
      </c>
      <c r="E71" s="1712"/>
      <c r="F71" s="1713"/>
      <c r="G71" s="1713"/>
      <c r="H71" s="1714"/>
      <c r="I71" s="688">
        <f t="shared" si="7"/>
        <v>0</v>
      </c>
      <c r="J71" s="1712"/>
      <c r="K71" s="1713"/>
      <c r="L71" s="1713"/>
      <c r="M71" s="1713"/>
      <c r="N71" s="688">
        <f t="shared" si="9"/>
        <v>0</v>
      </c>
      <c r="O71" s="691">
        <f t="shared" si="10"/>
        <v>0</v>
      </c>
      <c r="P71" s="991">
        <v>0</v>
      </c>
      <c r="R71" s="992">
        <f t="shared" si="8"/>
        <v>0</v>
      </c>
    </row>
    <row r="72" spans="1:18" ht="15" customHeight="1">
      <c r="A72" s="617">
        <v>2211023</v>
      </c>
      <c r="B72" s="611" t="s">
        <v>92</v>
      </c>
      <c r="C72" s="1704"/>
      <c r="D72" s="688">
        <f t="shared" si="6"/>
        <v>0</v>
      </c>
      <c r="E72" s="1712"/>
      <c r="F72" s="1713"/>
      <c r="G72" s="1713"/>
      <c r="H72" s="1714"/>
      <c r="I72" s="688">
        <f t="shared" si="7"/>
        <v>0</v>
      </c>
      <c r="J72" s="1712"/>
      <c r="K72" s="1713"/>
      <c r="L72" s="1713">
        <v>1000000</v>
      </c>
      <c r="M72" s="1713"/>
      <c r="N72" s="688">
        <f t="shared" si="9"/>
        <v>1000000</v>
      </c>
      <c r="O72" s="691">
        <f t="shared" si="10"/>
        <v>1000000</v>
      </c>
      <c r="P72" s="991">
        <v>0</v>
      </c>
      <c r="R72" s="992">
        <f t="shared" si="8"/>
        <v>0</v>
      </c>
    </row>
    <row r="73" spans="1:18" ht="15" hidden="1" customHeight="1">
      <c r="A73" s="617">
        <v>2211026</v>
      </c>
      <c r="B73" s="611" t="s">
        <v>93</v>
      </c>
      <c r="C73" s="1702"/>
      <c r="D73" s="688">
        <f t="shared" si="6"/>
        <v>0</v>
      </c>
      <c r="E73" s="1713"/>
      <c r="F73" s="1713"/>
      <c r="G73" s="1713"/>
      <c r="H73" s="1714"/>
      <c r="I73" s="688">
        <f t="shared" si="7"/>
        <v>0</v>
      </c>
      <c r="J73" s="1713"/>
      <c r="K73" s="1713"/>
      <c r="L73" s="1713"/>
      <c r="M73" s="1713"/>
      <c r="N73" s="688">
        <f t="shared" si="9"/>
        <v>0</v>
      </c>
      <c r="O73" s="691">
        <f t="shared" si="10"/>
        <v>0</v>
      </c>
      <c r="P73" s="991">
        <v>0</v>
      </c>
      <c r="R73" s="992">
        <f t="shared" si="8"/>
        <v>0</v>
      </c>
    </row>
    <row r="74" spans="1:18" ht="15" hidden="1" customHeight="1">
      <c r="A74" s="617">
        <v>2211028</v>
      </c>
      <c r="B74" s="611" t="s">
        <v>94</v>
      </c>
      <c r="C74" s="1704"/>
      <c r="D74" s="688">
        <f t="shared" si="6"/>
        <v>0</v>
      </c>
      <c r="E74" s="1712"/>
      <c r="F74" s="1713"/>
      <c r="G74" s="1713"/>
      <c r="H74" s="1714"/>
      <c r="I74" s="688">
        <f t="shared" si="7"/>
        <v>0</v>
      </c>
      <c r="J74" s="1712"/>
      <c r="K74" s="1713"/>
      <c r="L74" s="1713"/>
      <c r="M74" s="1713"/>
      <c r="N74" s="688">
        <f t="shared" si="9"/>
        <v>0</v>
      </c>
      <c r="O74" s="691">
        <f t="shared" si="10"/>
        <v>0</v>
      </c>
      <c r="P74" s="991">
        <v>0</v>
      </c>
      <c r="R74" s="992">
        <f t="shared" si="8"/>
        <v>0</v>
      </c>
    </row>
    <row r="75" spans="1:18" ht="15" hidden="1" customHeight="1">
      <c r="A75" s="617">
        <v>2211029</v>
      </c>
      <c r="B75" s="611" t="s">
        <v>95</v>
      </c>
      <c r="C75" s="1704"/>
      <c r="D75" s="688">
        <f t="shared" si="6"/>
        <v>0</v>
      </c>
      <c r="E75" s="1712"/>
      <c r="F75" s="1713"/>
      <c r="G75" s="1713"/>
      <c r="H75" s="1714"/>
      <c r="I75" s="688">
        <f t="shared" si="7"/>
        <v>0</v>
      </c>
      <c r="J75" s="1712"/>
      <c r="K75" s="1713"/>
      <c r="L75" s="1713"/>
      <c r="M75" s="1713"/>
      <c r="N75" s="688">
        <f t="shared" si="9"/>
        <v>0</v>
      </c>
      <c r="O75" s="691">
        <f t="shared" si="10"/>
        <v>0</v>
      </c>
      <c r="P75" s="991">
        <v>0</v>
      </c>
      <c r="Q75" s="515">
        <f>O75/2</f>
        <v>0</v>
      </c>
      <c r="R75" s="992">
        <f t="shared" si="8"/>
        <v>0</v>
      </c>
    </row>
    <row r="76" spans="1:18" ht="15" customHeight="1">
      <c r="A76" s="617">
        <v>2211101</v>
      </c>
      <c r="B76" s="611" t="s">
        <v>96</v>
      </c>
      <c r="C76" s="1704">
        <v>500000</v>
      </c>
      <c r="D76" s="688">
        <f t="shared" si="6"/>
        <v>500000</v>
      </c>
      <c r="E76" s="1712"/>
      <c r="F76" s="1713"/>
      <c r="G76" s="1713"/>
      <c r="H76" s="1714"/>
      <c r="I76" s="688">
        <f t="shared" si="7"/>
        <v>0</v>
      </c>
      <c r="J76" s="1712"/>
      <c r="K76" s="1713"/>
      <c r="L76" s="1713">
        <v>500000</v>
      </c>
      <c r="M76" s="1713"/>
      <c r="N76" s="688">
        <f t="shared" si="9"/>
        <v>500000</v>
      </c>
      <c r="O76" s="691">
        <f t="shared" si="10"/>
        <v>1000000</v>
      </c>
      <c r="P76" s="991">
        <v>9805000</v>
      </c>
      <c r="Q76" s="515">
        <f>O76/2</f>
        <v>500000</v>
      </c>
      <c r="R76" s="992">
        <f t="shared" si="8"/>
        <v>9305000</v>
      </c>
    </row>
    <row r="77" spans="1:18" ht="15" customHeight="1">
      <c r="A77" s="617">
        <v>2211102</v>
      </c>
      <c r="B77" s="611" t="s">
        <v>97</v>
      </c>
      <c r="C77" s="1704"/>
      <c r="D77" s="688">
        <f t="shared" si="6"/>
        <v>0</v>
      </c>
      <c r="E77" s="1712"/>
      <c r="F77" s="1713"/>
      <c r="G77" s="1713">
        <v>1700000</v>
      </c>
      <c r="H77" s="1714"/>
      <c r="I77" s="688">
        <f t="shared" si="7"/>
        <v>1700000</v>
      </c>
      <c r="J77" s="1712"/>
      <c r="K77" s="1713"/>
      <c r="L77" s="1713"/>
      <c r="M77" s="1713"/>
      <c r="N77" s="688">
        <f t="shared" si="9"/>
        <v>0</v>
      </c>
      <c r="O77" s="691">
        <f t="shared" si="10"/>
        <v>1700000</v>
      </c>
      <c r="P77" s="991">
        <v>3400000</v>
      </c>
      <c r="R77" s="992">
        <f t="shared" si="8"/>
        <v>3400000</v>
      </c>
    </row>
    <row r="78" spans="1:18" ht="15" hidden="1" customHeight="1">
      <c r="A78" s="617">
        <v>2211103</v>
      </c>
      <c r="B78" s="611" t="s">
        <v>98</v>
      </c>
      <c r="C78" s="1704"/>
      <c r="D78" s="688">
        <f t="shared" si="6"/>
        <v>0</v>
      </c>
      <c r="E78" s="1712"/>
      <c r="F78" s="1713"/>
      <c r="G78" s="1713"/>
      <c r="H78" s="1714"/>
      <c r="I78" s="688">
        <f t="shared" si="7"/>
        <v>0</v>
      </c>
      <c r="J78" s="1712"/>
      <c r="K78" s="1713"/>
      <c r="L78" s="1713"/>
      <c r="M78" s="1713"/>
      <c r="N78" s="688">
        <f t="shared" si="9"/>
        <v>0</v>
      </c>
      <c r="O78" s="691">
        <f t="shared" si="10"/>
        <v>0</v>
      </c>
      <c r="P78" s="991">
        <v>1000000</v>
      </c>
      <c r="R78" s="992">
        <f t="shared" si="8"/>
        <v>1000000</v>
      </c>
    </row>
    <row r="79" spans="1:18" ht="15" customHeight="1">
      <c r="A79" s="617">
        <v>2211201</v>
      </c>
      <c r="B79" s="611" t="s">
        <v>99</v>
      </c>
      <c r="C79" s="1704">
        <v>700000</v>
      </c>
      <c r="D79" s="688">
        <f t="shared" si="6"/>
        <v>700000</v>
      </c>
      <c r="E79" s="1712"/>
      <c r="F79" s="1713"/>
      <c r="G79" s="1713"/>
      <c r="H79" s="1714">
        <v>600000</v>
      </c>
      <c r="I79" s="688">
        <f t="shared" si="7"/>
        <v>600000</v>
      </c>
      <c r="J79" s="1712"/>
      <c r="K79" s="1713">
        <v>200000</v>
      </c>
      <c r="L79" s="1713">
        <v>2000000</v>
      </c>
      <c r="M79" s="1713"/>
      <c r="N79" s="688">
        <f t="shared" si="9"/>
        <v>2200000</v>
      </c>
      <c r="O79" s="691">
        <f t="shared" si="10"/>
        <v>3500000</v>
      </c>
      <c r="P79" s="991">
        <v>6000000</v>
      </c>
      <c r="Q79" s="515">
        <f>O79/2</f>
        <v>1750000</v>
      </c>
      <c r="R79" s="992">
        <f t="shared" si="8"/>
        <v>4250000</v>
      </c>
    </row>
    <row r="80" spans="1:18" ht="15" hidden="1" customHeight="1">
      <c r="A80" s="617">
        <v>2211203</v>
      </c>
      <c r="B80" s="611" t="s">
        <v>100</v>
      </c>
      <c r="C80" s="1704"/>
      <c r="D80" s="688">
        <f t="shared" si="6"/>
        <v>0</v>
      </c>
      <c r="E80" s="1712"/>
      <c r="F80" s="1713"/>
      <c r="G80" s="1713"/>
      <c r="H80" s="1714"/>
      <c r="I80" s="688">
        <f t="shared" si="7"/>
        <v>0</v>
      </c>
      <c r="J80" s="1712"/>
      <c r="K80" s="1713"/>
      <c r="L80" s="1713"/>
      <c r="M80" s="1713"/>
      <c r="N80" s="688">
        <f t="shared" si="9"/>
        <v>0</v>
      </c>
      <c r="O80" s="691">
        <f t="shared" si="10"/>
        <v>0</v>
      </c>
      <c r="P80" s="991">
        <v>0</v>
      </c>
      <c r="Q80" s="515">
        <f>O80/2</f>
        <v>0</v>
      </c>
      <c r="R80" s="992">
        <f t="shared" si="8"/>
        <v>0</v>
      </c>
    </row>
    <row r="81" spans="1:18" ht="15" hidden="1" customHeight="1">
      <c r="A81" s="617">
        <v>2211305</v>
      </c>
      <c r="B81" s="611" t="s">
        <v>103</v>
      </c>
      <c r="C81" s="1704"/>
      <c r="D81" s="688">
        <f t="shared" si="6"/>
        <v>0</v>
      </c>
      <c r="E81" s="1712"/>
      <c r="F81" s="1713"/>
      <c r="G81" s="1713"/>
      <c r="H81" s="1714"/>
      <c r="I81" s="688">
        <f t="shared" si="7"/>
        <v>0</v>
      </c>
      <c r="J81" s="1712"/>
      <c r="K81" s="1713"/>
      <c r="L81" s="1713"/>
      <c r="M81" s="1713"/>
      <c r="N81" s="688">
        <f t="shared" ref="N81:N109" si="12">SUM(J81:M81)</f>
        <v>0</v>
      </c>
      <c r="O81" s="691">
        <f t="shared" ref="O81:O110" si="13">SUM(N81+I81+D81)</f>
        <v>0</v>
      </c>
      <c r="P81" s="991">
        <v>750000</v>
      </c>
      <c r="R81" s="992">
        <f t="shared" si="8"/>
        <v>750000</v>
      </c>
    </row>
    <row r="82" spans="1:18" ht="15" hidden="1" customHeight="1">
      <c r="A82" s="617">
        <v>2211204</v>
      </c>
      <c r="B82" s="611" t="s">
        <v>101</v>
      </c>
      <c r="C82" s="1702"/>
      <c r="D82" s="688">
        <f t="shared" ref="D82:D109" si="14">SUM(C82)</f>
        <v>0</v>
      </c>
      <c r="E82" s="1713"/>
      <c r="F82" s="1713"/>
      <c r="G82" s="1713"/>
      <c r="H82" s="1714"/>
      <c r="I82" s="688">
        <f t="shared" ref="I82:I109" si="15">SUM(E82:H82)</f>
        <v>0</v>
      </c>
      <c r="J82" s="1713"/>
      <c r="K82" s="1713"/>
      <c r="L82" s="1713"/>
      <c r="M82" s="1713"/>
      <c r="N82" s="688">
        <f t="shared" si="12"/>
        <v>0</v>
      </c>
      <c r="O82" s="691">
        <f t="shared" si="13"/>
        <v>0</v>
      </c>
      <c r="P82" s="991">
        <v>0</v>
      </c>
      <c r="R82" s="992">
        <f t="shared" si="8"/>
        <v>0</v>
      </c>
    </row>
    <row r="83" spans="1:18" ht="15" customHeight="1">
      <c r="A83" s="617">
        <v>2211301</v>
      </c>
      <c r="B83" s="611" t="s">
        <v>102</v>
      </c>
      <c r="C83" s="1702">
        <v>150000</v>
      </c>
      <c r="D83" s="688">
        <f t="shared" si="14"/>
        <v>150000</v>
      </c>
      <c r="E83" s="1713"/>
      <c r="F83" s="1713"/>
      <c r="G83" s="1713"/>
      <c r="H83" s="1714"/>
      <c r="I83" s="688">
        <f t="shared" si="15"/>
        <v>0</v>
      </c>
      <c r="J83" s="1713"/>
      <c r="K83" s="1713"/>
      <c r="L83" s="1713"/>
      <c r="M83" s="1713"/>
      <c r="N83" s="688">
        <f t="shared" si="12"/>
        <v>0</v>
      </c>
      <c r="O83" s="691">
        <f t="shared" si="13"/>
        <v>150000</v>
      </c>
      <c r="P83" s="991">
        <v>0</v>
      </c>
      <c r="R83" s="992">
        <f t="shared" si="8"/>
        <v>0</v>
      </c>
    </row>
    <row r="84" spans="1:18" ht="15" hidden="1" customHeight="1">
      <c r="A84" s="617">
        <v>2211310</v>
      </c>
      <c r="B84" s="611" t="s">
        <v>222</v>
      </c>
      <c r="C84" s="1704"/>
      <c r="D84" s="688">
        <f t="shared" si="14"/>
        <v>0</v>
      </c>
      <c r="E84" s="1712"/>
      <c r="F84" s="1713"/>
      <c r="G84" s="1713"/>
      <c r="H84" s="1714"/>
      <c r="I84" s="688">
        <f t="shared" si="15"/>
        <v>0</v>
      </c>
      <c r="J84" s="1712"/>
      <c r="K84" s="1713"/>
      <c r="L84" s="1713"/>
      <c r="M84" s="1713"/>
      <c r="N84" s="688">
        <f t="shared" si="12"/>
        <v>0</v>
      </c>
      <c r="O84" s="691">
        <f t="shared" si="13"/>
        <v>0</v>
      </c>
      <c r="P84" s="991">
        <v>500000</v>
      </c>
      <c r="R84" s="992">
        <f t="shared" si="8"/>
        <v>500000</v>
      </c>
    </row>
    <row r="85" spans="1:18" ht="15" customHeight="1">
      <c r="A85" s="617">
        <v>2211306</v>
      </c>
      <c r="B85" s="611" t="s">
        <v>223</v>
      </c>
      <c r="C85" s="1704">
        <v>300000</v>
      </c>
      <c r="D85" s="688">
        <f t="shared" si="14"/>
        <v>300000</v>
      </c>
      <c r="E85" s="1712">
        <v>300000</v>
      </c>
      <c r="F85" s="1713">
        <v>250000</v>
      </c>
      <c r="G85" s="1713">
        <v>100000</v>
      </c>
      <c r="H85" s="1714"/>
      <c r="I85" s="688">
        <f t="shared" si="15"/>
        <v>650000</v>
      </c>
      <c r="J85" s="1712">
        <v>300000</v>
      </c>
      <c r="K85" s="1713">
        <v>300000</v>
      </c>
      <c r="L85" s="1713">
        <v>100000</v>
      </c>
      <c r="M85" s="1713">
        <v>200000</v>
      </c>
      <c r="N85" s="688">
        <f t="shared" si="12"/>
        <v>900000</v>
      </c>
      <c r="O85" s="691">
        <f t="shared" si="13"/>
        <v>1850000</v>
      </c>
      <c r="P85" s="991">
        <v>700000</v>
      </c>
      <c r="R85" s="992">
        <f t="shared" si="8"/>
        <v>700000</v>
      </c>
    </row>
    <row r="86" spans="1:18" ht="15" hidden="1" customHeight="1">
      <c r="A86" s="617">
        <v>2211308</v>
      </c>
      <c r="B86" s="611" t="s">
        <v>105</v>
      </c>
      <c r="C86" s="1704"/>
      <c r="D86" s="688">
        <f t="shared" si="14"/>
        <v>0</v>
      </c>
      <c r="E86" s="1712"/>
      <c r="F86" s="1713"/>
      <c r="G86" s="1713"/>
      <c r="H86" s="1714"/>
      <c r="I86" s="688">
        <f t="shared" si="15"/>
        <v>0</v>
      </c>
      <c r="J86" s="1712"/>
      <c r="K86" s="1713"/>
      <c r="L86" s="1713"/>
      <c r="M86" s="1713"/>
      <c r="N86" s="688">
        <f t="shared" si="12"/>
        <v>0</v>
      </c>
      <c r="O86" s="691">
        <f t="shared" si="13"/>
        <v>0</v>
      </c>
      <c r="P86" s="991">
        <v>2500000</v>
      </c>
      <c r="R86" s="992">
        <f t="shared" si="8"/>
        <v>2500000</v>
      </c>
    </row>
    <row r="87" spans="1:18" ht="15" hidden="1" customHeight="1">
      <c r="A87" s="617">
        <v>2211320</v>
      </c>
      <c r="B87" s="611" t="s">
        <v>224</v>
      </c>
      <c r="C87" s="1704"/>
      <c r="D87" s="688">
        <f t="shared" si="14"/>
        <v>0</v>
      </c>
      <c r="E87" s="1712"/>
      <c r="F87" s="1713"/>
      <c r="G87" s="1713"/>
      <c r="H87" s="1714"/>
      <c r="I87" s="688">
        <f t="shared" si="15"/>
        <v>0</v>
      </c>
      <c r="J87" s="1712"/>
      <c r="K87" s="1713"/>
      <c r="L87" s="1713"/>
      <c r="M87" s="1713"/>
      <c r="N87" s="688">
        <f t="shared" si="12"/>
        <v>0</v>
      </c>
      <c r="O87" s="691">
        <f t="shared" si="13"/>
        <v>0</v>
      </c>
      <c r="P87" s="991">
        <v>0</v>
      </c>
      <c r="R87" s="992">
        <f t="shared" si="8"/>
        <v>0</v>
      </c>
    </row>
    <row r="88" spans="1:18" ht="15" hidden="1" customHeight="1">
      <c r="A88" s="606">
        <v>2211323</v>
      </c>
      <c r="B88" s="1711" t="s">
        <v>108</v>
      </c>
      <c r="C88" s="1704"/>
      <c r="D88" s="688">
        <f t="shared" si="14"/>
        <v>0</v>
      </c>
      <c r="E88" s="1712"/>
      <c r="F88" s="1713"/>
      <c r="G88" s="1713"/>
      <c r="H88" s="1714"/>
      <c r="I88" s="688">
        <f t="shared" si="15"/>
        <v>0</v>
      </c>
      <c r="J88" s="1712"/>
      <c r="K88" s="1713"/>
      <c r="L88" s="1713"/>
      <c r="M88" s="1713"/>
      <c r="N88" s="688">
        <f t="shared" si="12"/>
        <v>0</v>
      </c>
      <c r="O88" s="691">
        <f t="shared" si="13"/>
        <v>0</v>
      </c>
      <c r="P88" s="991">
        <v>0</v>
      </c>
      <c r="Q88" s="515">
        <f t="shared" ref="Q88:Q94" si="16">O88/2</f>
        <v>0</v>
      </c>
      <c r="R88" s="992">
        <f t="shared" si="8"/>
        <v>0</v>
      </c>
    </row>
    <row r="89" spans="1:18" ht="15" customHeight="1">
      <c r="A89" s="606">
        <v>2211329</v>
      </c>
      <c r="B89" s="611" t="s">
        <v>225</v>
      </c>
      <c r="C89" s="1704">
        <v>500000</v>
      </c>
      <c r="D89" s="688">
        <f t="shared" si="14"/>
        <v>500000</v>
      </c>
      <c r="E89" s="1712"/>
      <c r="F89" s="1713"/>
      <c r="G89" s="1713"/>
      <c r="H89" s="1714"/>
      <c r="I89" s="688">
        <f t="shared" si="15"/>
        <v>0</v>
      </c>
      <c r="J89" s="1712"/>
      <c r="K89" s="1713"/>
      <c r="L89" s="1713"/>
      <c r="M89" s="1713"/>
      <c r="N89" s="688">
        <f t="shared" si="12"/>
        <v>0</v>
      </c>
      <c r="O89" s="691">
        <f t="shared" si="13"/>
        <v>500000</v>
      </c>
      <c r="P89" s="991">
        <v>0</v>
      </c>
      <c r="Q89" s="515">
        <f t="shared" si="16"/>
        <v>250000</v>
      </c>
      <c r="R89" s="992">
        <f t="shared" si="8"/>
        <v>-250000</v>
      </c>
    </row>
    <row r="90" spans="1:18" ht="15" hidden="1" customHeight="1">
      <c r="A90" s="617">
        <v>2810205</v>
      </c>
      <c r="B90" s="611" t="s">
        <v>111</v>
      </c>
      <c r="C90" s="1702"/>
      <c r="D90" s="688">
        <f t="shared" si="14"/>
        <v>0</v>
      </c>
      <c r="E90" s="1713"/>
      <c r="F90" s="1713"/>
      <c r="G90" s="1713"/>
      <c r="H90" s="1714"/>
      <c r="I90" s="688">
        <f t="shared" si="15"/>
        <v>0</v>
      </c>
      <c r="J90" s="1713"/>
      <c r="K90" s="1713"/>
      <c r="L90" s="1713"/>
      <c r="M90" s="1713"/>
      <c r="N90" s="688">
        <f t="shared" si="12"/>
        <v>0</v>
      </c>
      <c r="O90" s="691">
        <f t="shared" si="13"/>
        <v>0</v>
      </c>
      <c r="P90" s="991">
        <v>0</v>
      </c>
      <c r="Q90" s="515">
        <f t="shared" si="16"/>
        <v>0</v>
      </c>
      <c r="R90" s="992">
        <f t="shared" si="8"/>
        <v>0</v>
      </c>
    </row>
    <row r="91" spans="1:18" ht="15" hidden="1" customHeight="1">
      <c r="A91" s="606">
        <v>2640402</v>
      </c>
      <c r="B91" s="1711" t="s">
        <v>112</v>
      </c>
      <c r="C91" s="1702"/>
      <c r="D91" s="688">
        <f t="shared" si="14"/>
        <v>0</v>
      </c>
      <c r="E91" s="1713"/>
      <c r="F91" s="1713"/>
      <c r="G91" s="1713"/>
      <c r="H91" s="1714"/>
      <c r="I91" s="688">
        <f t="shared" si="15"/>
        <v>0</v>
      </c>
      <c r="J91" s="1713"/>
      <c r="K91" s="1713"/>
      <c r="L91" s="1713"/>
      <c r="M91" s="1713"/>
      <c r="N91" s="688">
        <f t="shared" si="12"/>
        <v>0</v>
      </c>
      <c r="O91" s="691">
        <f t="shared" si="13"/>
        <v>0</v>
      </c>
      <c r="P91" s="991">
        <v>0</v>
      </c>
      <c r="Q91" s="515">
        <f t="shared" si="16"/>
        <v>0</v>
      </c>
      <c r="R91" s="992">
        <f t="shared" si="8"/>
        <v>0</v>
      </c>
    </row>
    <row r="92" spans="1:18" ht="15" hidden="1" customHeight="1">
      <c r="A92" s="617">
        <v>2640403</v>
      </c>
      <c r="B92" s="611" t="s">
        <v>113</v>
      </c>
      <c r="C92" s="1716"/>
      <c r="D92" s="688">
        <f t="shared" si="14"/>
        <v>0</v>
      </c>
      <c r="E92" s="1713"/>
      <c r="F92" s="1713"/>
      <c r="G92" s="1713"/>
      <c r="H92" s="1714"/>
      <c r="I92" s="688">
        <f t="shared" si="15"/>
        <v>0</v>
      </c>
      <c r="J92" s="1713"/>
      <c r="K92" s="1713"/>
      <c r="L92" s="1713"/>
      <c r="M92" s="1713"/>
      <c r="N92" s="688">
        <f t="shared" si="12"/>
        <v>0</v>
      </c>
      <c r="O92" s="691">
        <f t="shared" si="13"/>
        <v>0</v>
      </c>
      <c r="P92" s="991">
        <v>0</v>
      </c>
      <c r="Q92" s="515">
        <f t="shared" si="16"/>
        <v>0</v>
      </c>
      <c r="R92" s="992">
        <f t="shared" si="8"/>
        <v>0</v>
      </c>
    </row>
    <row r="93" spans="1:18" ht="15" hidden="1" customHeight="1">
      <c r="A93" s="606">
        <v>2640503</v>
      </c>
      <c r="B93" s="1711" t="s">
        <v>226</v>
      </c>
      <c r="C93" s="1702"/>
      <c r="D93" s="688">
        <f t="shared" si="14"/>
        <v>0</v>
      </c>
      <c r="E93" s="1713"/>
      <c r="F93" s="1713"/>
      <c r="G93" s="1713"/>
      <c r="H93" s="1714"/>
      <c r="I93" s="688">
        <f t="shared" si="15"/>
        <v>0</v>
      </c>
      <c r="J93" s="1713"/>
      <c r="K93" s="1713"/>
      <c r="L93" s="1713"/>
      <c r="M93" s="1713"/>
      <c r="N93" s="688">
        <f t="shared" si="12"/>
        <v>0</v>
      </c>
      <c r="O93" s="691">
        <f t="shared" si="13"/>
        <v>0</v>
      </c>
      <c r="P93" s="991">
        <v>0</v>
      </c>
      <c r="Q93" s="515">
        <f t="shared" si="16"/>
        <v>0</v>
      </c>
      <c r="R93" s="992">
        <f t="shared" si="8"/>
        <v>0</v>
      </c>
    </row>
    <row r="94" spans="1:18" ht="15" hidden="1" customHeight="1">
      <c r="A94" s="617">
        <v>2640502</v>
      </c>
      <c r="B94" s="611" t="s">
        <v>227</v>
      </c>
      <c r="C94" s="1704"/>
      <c r="D94" s="688">
        <f t="shared" si="14"/>
        <v>0</v>
      </c>
      <c r="E94" s="1712"/>
      <c r="F94" s="1713"/>
      <c r="G94" s="1713"/>
      <c r="H94" s="1714"/>
      <c r="I94" s="688">
        <f t="shared" si="15"/>
        <v>0</v>
      </c>
      <c r="J94" s="1712"/>
      <c r="K94" s="1713"/>
      <c r="L94" s="1713"/>
      <c r="M94" s="1713"/>
      <c r="N94" s="688">
        <f t="shared" si="12"/>
        <v>0</v>
      </c>
      <c r="O94" s="691">
        <f t="shared" si="13"/>
        <v>0</v>
      </c>
      <c r="P94" s="991">
        <v>0</v>
      </c>
      <c r="Q94" s="515">
        <f t="shared" si="16"/>
        <v>0</v>
      </c>
      <c r="R94" s="992">
        <f t="shared" si="8"/>
        <v>0</v>
      </c>
    </row>
    <row r="95" spans="1:18" ht="15" hidden="1" customHeight="1">
      <c r="A95" s="617">
        <v>2710102</v>
      </c>
      <c r="B95" s="611" t="s">
        <v>211</v>
      </c>
      <c r="C95" s="1704"/>
      <c r="D95" s="688">
        <f t="shared" si="14"/>
        <v>0</v>
      </c>
      <c r="E95" s="1712"/>
      <c r="F95" s="1713"/>
      <c r="G95" s="1713"/>
      <c r="H95" s="1714"/>
      <c r="I95" s="688">
        <f t="shared" si="15"/>
        <v>0</v>
      </c>
      <c r="J95" s="1712"/>
      <c r="K95" s="1713"/>
      <c r="L95" s="1713"/>
      <c r="M95" s="1713"/>
      <c r="N95" s="688">
        <f t="shared" si="12"/>
        <v>0</v>
      </c>
      <c r="O95" s="691">
        <f t="shared" si="13"/>
        <v>0</v>
      </c>
      <c r="P95" s="991">
        <v>5000000</v>
      </c>
      <c r="R95" s="992">
        <f t="shared" si="8"/>
        <v>5000000</v>
      </c>
    </row>
    <row r="96" spans="1:18" ht="15" customHeight="1">
      <c r="A96" s="606">
        <v>2640599</v>
      </c>
      <c r="B96" s="611" t="s">
        <v>228</v>
      </c>
      <c r="C96" s="1704">
        <v>1800000</v>
      </c>
      <c r="D96" s="688">
        <f t="shared" si="14"/>
        <v>1800000</v>
      </c>
      <c r="E96" s="1712"/>
      <c r="F96" s="1713"/>
      <c r="G96" s="1713"/>
      <c r="H96" s="1714"/>
      <c r="I96" s="688">
        <f t="shared" si="15"/>
        <v>0</v>
      </c>
      <c r="J96" s="1712"/>
      <c r="K96" s="1713"/>
      <c r="L96" s="1713"/>
      <c r="M96" s="1713"/>
      <c r="N96" s="688">
        <f t="shared" si="12"/>
        <v>0</v>
      </c>
      <c r="O96" s="691">
        <f t="shared" si="13"/>
        <v>1800000</v>
      </c>
      <c r="P96" s="991">
        <v>0</v>
      </c>
      <c r="Q96" s="515">
        <f>O96/2</f>
        <v>900000</v>
      </c>
      <c r="R96" s="992">
        <f t="shared" ref="R96:R130" si="17">SUM(P96-Q96)</f>
        <v>-900000</v>
      </c>
    </row>
    <row r="97" spans="1:20" ht="15" customHeight="1">
      <c r="A97" s="617">
        <v>3111001</v>
      </c>
      <c r="B97" s="611" t="s">
        <v>939</v>
      </c>
      <c r="C97" s="1704">
        <v>800000</v>
      </c>
      <c r="D97" s="688">
        <f t="shared" si="14"/>
        <v>800000</v>
      </c>
      <c r="E97" s="1712">
        <v>1900000</v>
      </c>
      <c r="F97" s="1713"/>
      <c r="G97" s="1713"/>
      <c r="H97" s="1714"/>
      <c r="I97" s="688">
        <f t="shared" si="15"/>
        <v>1900000</v>
      </c>
      <c r="J97" s="1712"/>
      <c r="K97" s="1713">
        <v>500000</v>
      </c>
      <c r="L97" s="1713"/>
      <c r="M97" s="1713"/>
      <c r="N97" s="688">
        <f t="shared" si="12"/>
        <v>500000</v>
      </c>
      <c r="O97" s="691">
        <f t="shared" si="13"/>
        <v>3200000</v>
      </c>
      <c r="P97" s="991">
        <v>1000000</v>
      </c>
      <c r="R97" s="992">
        <f t="shared" si="17"/>
        <v>1000000</v>
      </c>
    </row>
    <row r="98" spans="1:20" ht="15" customHeight="1">
      <c r="A98" s="617">
        <v>3111002</v>
      </c>
      <c r="B98" s="611" t="s">
        <v>118</v>
      </c>
      <c r="C98" s="1704"/>
      <c r="D98" s="688">
        <f t="shared" si="14"/>
        <v>0</v>
      </c>
      <c r="E98" s="1712"/>
      <c r="F98" s="1713"/>
      <c r="G98" s="1713"/>
      <c r="H98" s="1714"/>
      <c r="I98" s="688">
        <f t="shared" si="15"/>
        <v>0</v>
      </c>
      <c r="J98" s="1712">
        <v>1000000</v>
      </c>
      <c r="K98" s="1713"/>
      <c r="L98" s="1713"/>
      <c r="M98" s="1713"/>
      <c r="N98" s="688">
        <f t="shared" si="12"/>
        <v>1000000</v>
      </c>
      <c r="O98" s="691">
        <f t="shared" si="13"/>
        <v>1000000</v>
      </c>
      <c r="P98" s="991">
        <v>1250000</v>
      </c>
      <c r="R98" s="992">
        <f t="shared" si="17"/>
        <v>1250000</v>
      </c>
    </row>
    <row r="99" spans="1:20" ht="15" hidden="1" customHeight="1">
      <c r="A99" s="617">
        <v>3111003</v>
      </c>
      <c r="B99" s="611" t="s">
        <v>119</v>
      </c>
      <c r="C99" s="1704"/>
      <c r="D99" s="688">
        <f t="shared" si="14"/>
        <v>0</v>
      </c>
      <c r="E99" s="1712"/>
      <c r="F99" s="1713"/>
      <c r="G99" s="1713"/>
      <c r="H99" s="1714"/>
      <c r="I99" s="688">
        <f t="shared" si="15"/>
        <v>0</v>
      </c>
      <c r="J99" s="1712"/>
      <c r="K99" s="1713"/>
      <c r="L99" s="1713"/>
      <c r="M99" s="1713"/>
      <c r="N99" s="688">
        <f t="shared" si="12"/>
        <v>0</v>
      </c>
      <c r="O99" s="691">
        <f t="shared" si="13"/>
        <v>0</v>
      </c>
      <c r="P99" s="991">
        <v>0</v>
      </c>
      <c r="Q99" s="515">
        <f t="shared" ref="Q99:Q105" si="18">O99/2</f>
        <v>0</v>
      </c>
      <c r="R99" s="992">
        <f t="shared" si="17"/>
        <v>0</v>
      </c>
    </row>
    <row r="100" spans="1:20" ht="15" hidden="1" customHeight="1">
      <c r="A100" s="617">
        <v>3111107</v>
      </c>
      <c r="B100" s="611" t="s">
        <v>120</v>
      </c>
      <c r="C100" s="1704"/>
      <c r="D100" s="688">
        <f t="shared" si="14"/>
        <v>0</v>
      </c>
      <c r="E100" s="1712"/>
      <c r="F100" s="1713"/>
      <c r="G100" s="1713"/>
      <c r="H100" s="1714"/>
      <c r="I100" s="688">
        <f t="shared" si="15"/>
        <v>0</v>
      </c>
      <c r="J100" s="1712"/>
      <c r="K100" s="1713"/>
      <c r="L100" s="1713"/>
      <c r="M100" s="1713"/>
      <c r="N100" s="688">
        <f t="shared" si="12"/>
        <v>0</v>
      </c>
      <c r="O100" s="691">
        <f t="shared" si="13"/>
        <v>0</v>
      </c>
      <c r="P100" s="991">
        <v>0</v>
      </c>
      <c r="Q100" s="515">
        <f t="shared" si="18"/>
        <v>0</v>
      </c>
      <c r="R100" s="992">
        <f t="shared" si="17"/>
        <v>0</v>
      </c>
    </row>
    <row r="101" spans="1:20" ht="15" hidden="1" customHeight="1">
      <c r="A101" s="606">
        <v>3111112</v>
      </c>
      <c r="B101" s="1711" t="s">
        <v>230</v>
      </c>
      <c r="C101" s="1704"/>
      <c r="D101" s="688">
        <f t="shared" si="14"/>
        <v>0</v>
      </c>
      <c r="E101" s="1712"/>
      <c r="F101" s="1713"/>
      <c r="G101" s="1713"/>
      <c r="H101" s="1714"/>
      <c r="I101" s="688">
        <f t="shared" si="15"/>
        <v>0</v>
      </c>
      <c r="J101" s="1712"/>
      <c r="K101" s="1713"/>
      <c r="L101" s="1713"/>
      <c r="M101" s="1713"/>
      <c r="N101" s="688">
        <f t="shared" si="12"/>
        <v>0</v>
      </c>
      <c r="O101" s="691">
        <f t="shared" si="13"/>
        <v>0</v>
      </c>
      <c r="P101" s="991">
        <v>0</v>
      </c>
      <c r="Q101" s="515">
        <f t="shared" si="18"/>
        <v>0</v>
      </c>
      <c r="R101" s="992">
        <f t="shared" si="17"/>
        <v>0</v>
      </c>
    </row>
    <row r="102" spans="1:20" ht="15" hidden="1" customHeight="1">
      <c r="A102" s="617">
        <v>3111305</v>
      </c>
      <c r="B102" s="611" t="s">
        <v>231</v>
      </c>
      <c r="C102" s="1704"/>
      <c r="D102" s="688">
        <f t="shared" si="14"/>
        <v>0</v>
      </c>
      <c r="E102" s="1712"/>
      <c r="F102" s="1713"/>
      <c r="G102" s="1713"/>
      <c r="H102" s="1714"/>
      <c r="I102" s="688">
        <f t="shared" si="15"/>
        <v>0</v>
      </c>
      <c r="J102" s="1712"/>
      <c r="K102" s="1713"/>
      <c r="L102" s="1713"/>
      <c r="M102" s="1713"/>
      <c r="N102" s="688">
        <f t="shared" si="12"/>
        <v>0</v>
      </c>
      <c r="O102" s="691">
        <f t="shared" si="13"/>
        <v>0</v>
      </c>
      <c r="P102" s="991">
        <v>0</v>
      </c>
      <c r="Q102" s="515">
        <f t="shared" si="18"/>
        <v>0</v>
      </c>
      <c r="R102" s="992">
        <f t="shared" si="17"/>
        <v>0</v>
      </c>
    </row>
    <row r="103" spans="1:20" ht="15" customHeight="1">
      <c r="A103" s="617">
        <v>3111401</v>
      </c>
      <c r="B103" s="611" t="s">
        <v>123</v>
      </c>
      <c r="C103" s="1704">
        <v>700000</v>
      </c>
      <c r="D103" s="688">
        <f t="shared" si="14"/>
        <v>700000</v>
      </c>
      <c r="E103" s="1712"/>
      <c r="F103" s="1713"/>
      <c r="G103" s="1713"/>
      <c r="H103" s="1714"/>
      <c r="I103" s="688">
        <f t="shared" si="15"/>
        <v>0</v>
      </c>
      <c r="J103" s="1712"/>
      <c r="K103" s="1713"/>
      <c r="L103" s="1713"/>
      <c r="M103" s="1713"/>
      <c r="N103" s="688">
        <f t="shared" si="12"/>
        <v>0</v>
      </c>
      <c r="O103" s="691">
        <f t="shared" si="13"/>
        <v>700000</v>
      </c>
      <c r="P103" s="991">
        <v>0</v>
      </c>
      <c r="Q103" s="515">
        <f t="shared" si="18"/>
        <v>350000</v>
      </c>
      <c r="R103" s="992">
        <f t="shared" si="17"/>
        <v>-350000</v>
      </c>
    </row>
    <row r="104" spans="1:20" ht="15" hidden="1" customHeight="1">
      <c r="A104" s="617">
        <v>3111403</v>
      </c>
      <c r="B104" s="611" t="s">
        <v>232</v>
      </c>
      <c r="C104" s="1704"/>
      <c r="D104" s="688">
        <f t="shared" si="14"/>
        <v>0</v>
      </c>
      <c r="E104" s="1712"/>
      <c r="F104" s="1713"/>
      <c r="G104" s="1713"/>
      <c r="H104" s="1714"/>
      <c r="I104" s="688">
        <f t="shared" si="15"/>
        <v>0</v>
      </c>
      <c r="J104" s="1712"/>
      <c r="K104" s="1713"/>
      <c r="L104" s="1713"/>
      <c r="M104" s="1713"/>
      <c r="N104" s="688">
        <f t="shared" si="12"/>
        <v>0</v>
      </c>
      <c r="O104" s="691">
        <f t="shared" si="13"/>
        <v>0</v>
      </c>
      <c r="P104" s="991">
        <v>0</v>
      </c>
      <c r="Q104" s="515">
        <f t="shared" si="18"/>
        <v>0</v>
      </c>
      <c r="R104" s="992">
        <f t="shared" si="17"/>
        <v>0</v>
      </c>
    </row>
    <row r="105" spans="1:20" ht="15" hidden="1" customHeight="1">
      <c r="A105" s="617">
        <v>3111499</v>
      </c>
      <c r="B105" s="611" t="s">
        <v>233</v>
      </c>
      <c r="C105" s="1704"/>
      <c r="D105" s="688">
        <f t="shared" si="14"/>
        <v>0</v>
      </c>
      <c r="E105" s="1712"/>
      <c r="F105" s="1713"/>
      <c r="G105" s="1713"/>
      <c r="H105" s="1714"/>
      <c r="I105" s="688">
        <f t="shared" si="15"/>
        <v>0</v>
      </c>
      <c r="J105" s="1712"/>
      <c r="K105" s="1713"/>
      <c r="L105" s="1713"/>
      <c r="M105" s="1713"/>
      <c r="N105" s="688">
        <f t="shared" si="12"/>
        <v>0</v>
      </c>
      <c r="O105" s="691">
        <f t="shared" si="13"/>
        <v>0</v>
      </c>
      <c r="P105" s="991">
        <v>0</v>
      </c>
      <c r="Q105" s="515">
        <f t="shared" si="18"/>
        <v>0</v>
      </c>
      <c r="R105" s="992">
        <f t="shared" si="17"/>
        <v>0</v>
      </c>
    </row>
    <row r="106" spans="1:20" ht="15" hidden="1" customHeight="1">
      <c r="A106" s="617">
        <v>3111004</v>
      </c>
      <c r="B106" s="611" t="s">
        <v>234</v>
      </c>
      <c r="C106" s="1704"/>
      <c r="D106" s="688">
        <f t="shared" si="14"/>
        <v>0</v>
      </c>
      <c r="E106" s="1712"/>
      <c r="F106" s="1713"/>
      <c r="G106" s="1713"/>
      <c r="H106" s="1714"/>
      <c r="I106" s="688">
        <f t="shared" si="15"/>
        <v>0</v>
      </c>
      <c r="J106" s="1712"/>
      <c r="K106" s="1713"/>
      <c r="L106" s="1713"/>
      <c r="M106" s="1713"/>
      <c r="N106" s="688">
        <f t="shared" si="12"/>
        <v>0</v>
      </c>
      <c r="O106" s="691">
        <f t="shared" si="13"/>
        <v>0</v>
      </c>
      <c r="P106" s="991">
        <v>1000000</v>
      </c>
      <c r="R106" s="992">
        <f t="shared" si="17"/>
        <v>1000000</v>
      </c>
    </row>
    <row r="107" spans="1:20" ht="15" hidden="1" customHeight="1">
      <c r="A107" s="617">
        <v>3111005</v>
      </c>
      <c r="B107" s="611" t="s">
        <v>235</v>
      </c>
      <c r="C107" s="1702"/>
      <c r="D107" s="688">
        <f t="shared" si="14"/>
        <v>0</v>
      </c>
      <c r="E107" s="1713"/>
      <c r="F107" s="1713"/>
      <c r="G107" s="1713"/>
      <c r="H107" s="1714"/>
      <c r="I107" s="688">
        <f t="shared" si="15"/>
        <v>0</v>
      </c>
      <c r="J107" s="1713"/>
      <c r="K107" s="1713"/>
      <c r="L107" s="1713"/>
      <c r="M107" s="1713"/>
      <c r="N107" s="688">
        <f t="shared" si="12"/>
        <v>0</v>
      </c>
      <c r="O107" s="691">
        <f t="shared" si="13"/>
        <v>0</v>
      </c>
      <c r="P107" s="991">
        <v>0</v>
      </c>
      <c r="Q107" s="515">
        <f>O107/2</f>
        <v>0</v>
      </c>
      <c r="R107" s="992">
        <f t="shared" si="17"/>
        <v>0</v>
      </c>
    </row>
    <row r="108" spans="1:20" ht="15" hidden="1" customHeight="1">
      <c r="A108" s="617">
        <v>3110701</v>
      </c>
      <c r="B108" s="611" t="s">
        <v>126</v>
      </c>
      <c r="C108" s="1704"/>
      <c r="D108" s="688">
        <f t="shared" si="14"/>
        <v>0</v>
      </c>
      <c r="E108" s="1712"/>
      <c r="F108" s="1713"/>
      <c r="G108" s="1713"/>
      <c r="H108" s="1714"/>
      <c r="I108" s="688">
        <f t="shared" si="15"/>
        <v>0</v>
      </c>
      <c r="J108" s="1712"/>
      <c r="K108" s="1713"/>
      <c r="L108" s="1713"/>
      <c r="M108" s="1713"/>
      <c r="N108" s="688">
        <f t="shared" si="12"/>
        <v>0</v>
      </c>
      <c r="O108" s="691">
        <f t="shared" si="13"/>
        <v>0</v>
      </c>
      <c r="P108" s="991">
        <v>0</v>
      </c>
      <c r="Q108" s="515">
        <f>O108/2</f>
        <v>0</v>
      </c>
      <c r="R108" s="992">
        <f t="shared" si="17"/>
        <v>0</v>
      </c>
    </row>
    <row r="109" spans="1:20" s="597" customFormat="1" ht="26.25" hidden="1" customHeight="1">
      <c r="A109" s="1545">
        <v>3110599</v>
      </c>
      <c r="B109" s="967" t="s">
        <v>236</v>
      </c>
      <c r="C109" s="1704"/>
      <c r="D109" s="688">
        <f t="shared" si="14"/>
        <v>0</v>
      </c>
      <c r="E109" s="1712"/>
      <c r="F109" s="1713"/>
      <c r="G109" s="1713"/>
      <c r="H109" s="1714"/>
      <c r="I109" s="688">
        <f t="shared" si="15"/>
        <v>0</v>
      </c>
      <c r="J109" s="1712"/>
      <c r="K109" s="1713"/>
      <c r="L109" s="1713"/>
      <c r="M109" s="1713"/>
      <c r="N109" s="688">
        <f t="shared" si="12"/>
        <v>0</v>
      </c>
      <c r="O109" s="691">
        <f t="shared" si="13"/>
        <v>0</v>
      </c>
      <c r="P109" s="1546">
        <v>0</v>
      </c>
      <c r="Q109" s="518">
        <f>O109/2</f>
        <v>0</v>
      </c>
      <c r="R109" s="767">
        <f t="shared" si="17"/>
        <v>0</v>
      </c>
      <c r="S109" s="216"/>
      <c r="T109" s="216"/>
    </row>
    <row r="110" spans="1:20" ht="15" customHeight="1">
      <c r="A110" s="988"/>
      <c r="B110" s="1708" t="s">
        <v>128</v>
      </c>
      <c r="C110" s="1717">
        <f t="shared" ref="C110:N110" si="19">SUM(C17:C109)</f>
        <v>31970000</v>
      </c>
      <c r="D110" s="1718">
        <f t="shared" si="19"/>
        <v>31970000</v>
      </c>
      <c r="E110" s="1717">
        <f t="shared" si="19"/>
        <v>10340000</v>
      </c>
      <c r="F110" s="1717">
        <f t="shared" si="19"/>
        <v>9800000</v>
      </c>
      <c r="G110" s="1717">
        <f t="shared" si="19"/>
        <v>9114853</v>
      </c>
      <c r="H110" s="1717">
        <f t="shared" si="19"/>
        <v>8530000</v>
      </c>
      <c r="I110" s="1718">
        <f t="shared" si="19"/>
        <v>37784853</v>
      </c>
      <c r="J110" s="1717">
        <f t="shared" si="19"/>
        <v>10600000</v>
      </c>
      <c r="K110" s="1717">
        <f t="shared" si="19"/>
        <v>7306502</v>
      </c>
      <c r="L110" s="1717">
        <f t="shared" si="19"/>
        <v>10050000</v>
      </c>
      <c r="M110" s="1717">
        <f t="shared" si="19"/>
        <v>9980002</v>
      </c>
      <c r="N110" s="1718">
        <f t="shared" si="19"/>
        <v>37936504</v>
      </c>
      <c r="O110" s="691">
        <f t="shared" si="13"/>
        <v>107691357</v>
      </c>
      <c r="P110" s="996">
        <v>221252049</v>
      </c>
      <c r="R110" s="992">
        <f t="shared" si="17"/>
        <v>221252049</v>
      </c>
    </row>
    <row r="111" spans="1:20" ht="15" customHeight="1">
      <c r="A111" s="987"/>
      <c r="B111" s="1701" t="s">
        <v>129</v>
      </c>
      <c r="C111" s="1709"/>
      <c r="D111" s="688"/>
      <c r="E111" s="536"/>
      <c r="F111" s="533"/>
      <c r="G111" s="533"/>
      <c r="H111" s="547"/>
      <c r="I111" s="688"/>
      <c r="J111" s="1712"/>
      <c r="K111" s="1713"/>
      <c r="L111" s="1713"/>
      <c r="M111" s="1713"/>
      <c r="N111" s="688"/>
      <c r="O111" s="691"/>
      <c r="P111" s="991">
        <v>0</v>
      </c>
      <c r="Q111" s="515">
        <f>O111/2</f>
        <v>0</v>
      </c>
      <c r="R111" s="992">
        <f t="shared" si="17"/>
        <v>0</v>
      </c>
    </row>
    <row r="112" spans="1:20" s="597" customFormat="1" ht="15" customHeight="1">
      <c r="A112" s="1547">
        <v>2220101</v>
      </c>
      <c r="B112" s="547" t="s">
        <v>130</v>
      </c>
      <c r="C112" s="1712">
        <v>1000000</v>
      </c>
      <c r="D112" s="688">
        <f>SUM(C112)</f>
        <v>1000000</v>
      </c>
      <c r="E112" s="536"/>
      <c r="F112" s="536"/>
      <c r="G112" s="536"/>
      <c r="H112" s="536"/>
      <c r="I112" s="688">
        <f>SUM(E112:H112)</f>
        <v>0</v>
      </c>
      <c r="J112" s="1712"/>
      <c r="K112" s="1712"/>
      <c r="L112" s="1712"/>
      <c r="M112" s="1712"/>
      <c r="N112" s="688">
        <f t="shared" ref="N112:N122" si="20">SUM(J112:M112)</f>
        <v>0</v>
      </c>
      <c r="O112" s="691">
        <f t="shared" ref="O112:O130" si="21">SUM(N112+I112+D112)</f>
        <v>1000000</v>
      </c>
      <c r="P112" s="1546">
        <v>2000000</v>
      </c>
      <c r="Q112" s="518"/>
      <c r="R112" s="767">
        <f t="shared" si="17"/>
        <v>2000000</v>
      </c>
      <c r="S112" s="216"/>
      <c r="T112" s="216"/>
    </row>
    <row r="113" spans="1:20" ht="15" hidden="1" customHeight="1">
      <c r="A113" s="617">
        <v>2220103</v>
      </c>
      <c r="B113" s="611" t="s">
        <v>131</v>
      </c>
      <c r="C113" s="1709"/>
      <c r="D113" s="688">
        <f t="shared" ref="D113:D122" si="22">SUM(C113)</f>
        <v>0</v>
      </c>
      <c r="E113" s="536"/>
      <c r="F113" s="536"/>
      <c r="G113" s="536"/>
      <c r="H113" s="536"/>
      <c r="I113" s="688">
        <f t="shared" ref="I113:I122" si="23">SUM(E113:H113)</f>
        <v>0</v>
      </c>
      <c r="J113" s="1712"/>
      <c r="K113" s="1712"/>
      <c r="L113" s="1712"/>
      <c r="M113" s="1712"/>
      <c r="N113" s="688">
        <f t="shared" si="20"/>
        <v>0</v>
      </c>
      <c r="O113" s="691">
        <f t="shared" si="21"/>
        <v>0</v>
      </c>
      <c r="P113" s="991">
        <v>0</v>
      </c>
      <c r="Q113" s="515">
        <f>O113/2</f>
        <v>0</v>
      </c>
      <c r="R113" s="992">
        <f t="shared" si="17"/>
        <v>0</v>
      </c>
    </row>
    <row r="114" spans="1:20" ht="15" hidden="1" customHeight="1">
      <c r="A114" s="617">
        <v>2220201</v>
      </c>
      <c r="B114" s="611" t="s">
        <v>132</v>
      </c>
      <c r="C114" s="1709"/>
      <c r="D114" s="688">
        <f t="shared" si="22"/>
        <v>0</v>
      </c>
      <c r="E114" s="536"/>
      <c r="F114" s="536"/>
      <c r="G114" s="536"/>
      <c r="H114" s="536"/>
      <c r="I114" s="688">
        <f t="shared" si="23"/>
        <v>0</v>
      </c>
      <c r="J114" s="1712"/>
      <c r="K114" s="1712"/>
      <c r="L114" s="1712"/>
      <c r="M114" s="1712"/>
      <c r="N114" s="688">
        <f t="shared" si="20"/>
        <v>0</v>
      </c>
      <c r="O114" s="691">
        <f t="shared" si="21"/>
        <v>0</v>
      </c>
      <c r="P114" s="991">
        <v>0</v>
      </c>
      <c r="Q114" s="515">
        <f>O114/2</f>
        <v>0</v>
      </c>
      <c r="R114" s="992">
        <f t="shared" si="17"/>
        <v>0</v>
      </c>
    </row>
    <row r="115" spans="1:20" s="597" customFormat="1" ht="15" hidden="1" customHeight="1">
      <c r="A115" s="1547">
        <v>2220202</v>
      </c>
      <c r="B115" s="547" t="s">
        <v>133</v>
      </c>
      <c r="C115" s="1712"/>
      <c r="D115" s="688">
        <f t="shared" si="22"/>
        <v>0</v>
      </c>
      <c r="E115" s="536"/>
      <c r="F115" s="536"/>
      <c r="G115" s="536"/>
      <c r="H115" s="536"/>
      <c r="I115" s="688">
        <f t="shared" si="23"/>
        <v>0</v>
      </c>
      <c r="J115" s="1712"/>
      <c r="K115" s="1712"/>
      <c r="L115" s="1712"/>
      <c r="M115" s="1712"/>
      <c r="N115" s="688">
        <f t="shared" si="20"/>
        <v>0</v>
      </c>
      <c r="O115" s="691">
        <f t="shared" si="21"/>
        <v>0</v>
      </c>
      <c r="P115" s="1546">
        <v>326000</v>
      </c>
      <c r="Q115" s="518"/>
      <c r="R115" s="767">
        <f t="shared" si="17"/>
        <v>326000</v>
      </c>
      <c r="S115" s="216"/>
      <c r="T115" s="216"/>
    </row>
    <row r="116" spans="1:20" ht="15" hidden="1" customHeight="1">
      <c r="A116" s="617">
        <v>2220203</v>
      </c>
      <c r="B116" s="611" t="s">
        <v>134</v>
      </c>
      <c r="C116" s="1709"/>
      <c r="D116" s="688">
        <f t="shared" si="22"/>
        <v>0</v>
      </c>
      <c r="E116" s="536"/>
      <c r="F116" s="536"/>
      <c r="G116" s="536"/>
      <c r="H116" s="536"/>
      <c r="I116" s="688">
        <f t="shared" si="23"/>
        <v>0</v>
      </c>
      <c r="J116" s="1712"/>
      <c r="K116" s="1712"/>
      <c r="L116" s="1712"/>
      <c r="M116" s="1712"/>
      <c r="N116" s="688">
        <f t="shared" si="20"/>
        <v>0</v>
      </c>
      <c r="O116" s="691">
        <f t="shared" si="21"/>
        <v>0</v>
      </c>
      <c r="P116" s="991">
        <v>0</v>
      </c>
      <c r="Q116" s="515">
        <f>O116/2</f>
        <v>0</v>
      </c>
      <c r="R116" s="992">
        <f t="shared" si="17"/>
        <v>0</v>
      </c>
    </row>
    <row r="117" spans="1:20" ht="15" customHeight="1">
      <c r="A117" s="617">
        <v>2220204</v>
      </c>
      <c r="B117" s="611" t="s">
        <v>135</v>
      </c>
      <c r="C117" s="1709">
        <v>1985147</v>
      </c>
      <c r="D117" s="688">
        <f t="shared" si="22"/>
        <v>1985147</v>
      </c>
      <c r="E117" s="536"/>
      <c r="F117" s="536"/>
      <c r="G117" s="536"/>
      <c r="H117" s="536"/>
      <c r="I117" s="688">
        <f t="shared" si="23"/>
        <v>0</v>
      </c>
      <c r="J117" s="1712"/>
      <c r="K117" s="1712"/>
      <c r="L117" s="1712"/>
      <c r="M117" s="1712"/>
      <c r="N117" s="688">
        <f t="shared" si="20"/>
        <v>0</v>
      </c>
      <c r="O117" s="691">
        <f t="shared" si="21"/>
        <v>1985147</v>
      </c>
      <c r="P117" s="991">
        <v>0</v>
      </c>
      <c r="Q117" s="515">
        <f>O117/2</f>
        <v>992573.5</v>
      </c>
      <c r="R117" s="992">
        <f t="shared" si="17"/>
        <v>-992573.5</v>
      </c>
    </row>
    <row r="118" spans="1:20" s="597" customFormat="1" ht="30.75" hidden="1" customHeight="1">
      <c r="A118" s="1547">
        <v>2220205</v>
      </c>
      <c r="B118" s="547" t="s">
        <v>136</v>
      </c>
      <c r="C118" s="1712"/>
      <c r="D118" s="688">
        <f t="shared" si="22"/>
        <v>0</v>
      </c>
      <c r="E118" s="536"/>
      <c r="F118" s="536"/>
      <c r="G118" s="536"/>
      <c r="H118" s="536"/>
      <c r="I118" s="688">
        <f t="shared" si="23"/>
        <v>0</v>
      </c>
      <c r="J118" s="1712"/>
      <c r="K118" s="1712"/>
      <c r="L118" s="1712"/>
      <c r="M118" s="1712"/>
      <c r="N118" s="688">
        <f t="shared" si="20"/>
        <v>0</v>
      </c>
      <c r="O118" s="691">
        <f t="shared" si="21"/>
        <v>0</v>
      </c>
      <c r="P118" s="1546">
        <v>0</v>
      </c>
      <c r="Q118" s="518">
        <f>O118/2</f>
        <v>0</v>
      </c>
      <c r="R118" s="767">
        <f t="shared" si="17"/>
        <v>0</v>
      </c>
      <c r="S118" s="216"/>
      <c r="T118" s="216"/>
    </row>
    <row r="119" spans="1:20" ht="33.75" hidden="1" customHeight="1">
      <c r="A119" s="617">
        <v>2220209</v>
      </c>
      <c r="B119" s="611" t="s">
        <v>137</v>
      </c>
      <c r="C119" s="1709"/>
      <c r="D119" s="688">
        <f t="shared" si="22"/>
        <v>0</v>
      </c>
      <c r="E119" s="536"/>
      <c r="F119" s="536"/>
      <c r="G119" s="536"/>
      <c r="H119" s="536"/>
      <c r="I119" s="688">
        <f t="shared" si="23"/>
        <v>0</v>
      </c>
      <c r="J119" s="1712"/>
      <c r="K119" s="1712"/>
      <c r="L119" s="1712"/>
      <c r="M119" s="1712"/>
      <c r="N119" s="688">
        <f t="shared" si="20"/>
        <v>0</v>
      </c>
      <c r="O119" s="691">
        <f t="shared" si="21"/>
        <v>0</v>
      </c>
      <c r="P119" s="991">
        <v>0</v>
      </c>
      <c r="Q119" s="515">
        <f>O119/2</f>
        <v>0</v>
      </c>
      <c r="R119" s="992">
        <f t="shared" si="17"/>
        <v>0</v>
      </c>
    </row>
    <row r="120" spans="1:20" ht="18.75" customHeight="1">
      <c r="A120" s="617">
        <v>2220210</v>
      </c>
      <c r="B120" s="611" t="s">
        <v>911</v>
      </c>
      <c r="C120" s="1709"/>
      <c r="D120" s="688">
        <f t="shared" si="22"/>
        <v>0</v>
      </c>
      <c r="E120" s="536"/>
      <c r="F120" s="536"/>
      <c r="G120" s="536"/>
      <c r="H120" s="536"/>
      <c r="I120" s="688">
        <f t="shared" si="23"/>
        <v>0</v>
      </c>
      <c r="J120" s="1712"/>
      <c r="K120" s="1712"/>
      <c r="L120" s="1712">
        <v>5000000</v>
      </c>
      <c r="M120" s="1712"/>
      <c r="N120" s="688">
        <f t="shared" si="20"/>
        <v>5000000</v>
      </c>
      <c r="O120" s="691">
        <f t="shared" si="21"/>
        <v>5000000</v>
      </c>
      <c r="P120" s="991">
        <v>800000</v>
      </c>
      <c r="R120" s="992">
        <f t="shared" si="17"/>
        <v>800000</v>
      </c>
    </row>
    <row r="121" spans="1:20" ht="20.25" hidden="1" customHeight="1">
      <c r="A121" s="617">
        <v>2220299</v>
      </c>
      <c r="B121" s="611" t="s">
        <v>139</v>
      </c>
      <c r="C121" s="1709"/>
      <c r="D121" s="688">
        <f t="shared" si="22"/>
        <v>0</v>
      </c>
      <c r="E121" s="536"/>
      <c r="F121" s="536"/>
      <c r="G121" s="536"/>
      <c r="H121" s="536"/>
      <c r="I121" s="688">
        <f t="shared" si="23"/>
        <v>0</v>
      </c>
      <c r="J121" s="1712"/>
      <c r="K121" s="1712"/>
      <c r="L121" s="1712"/>
      <c r="M121" s="1712"/>
      <c r="N121" s="688">
        <f t="shared" si="20"/>
        <v>0</v>
      </c>
      <c r="O121" s="691">
        <f t="shared" si="21"/>
        <v>0</v>
      </c>
      <c r="P121" s="991">
        <v>0</v>
      </c>
      <c r="Q121" s="515">
        <f>O121/2</f>
        <v>0</v>
      </c>
      <c r="R121" s="992">
        <f t="shared" si="17"/>
        <v>0</v>
      </c>
    </row>
    <row r="122" spans="1:20" ht="15" hidden="1" customHeight="1">
      <c r="A122" s="617">
        <v>4130299</v>
      </c>
      <c r="B122" s="611" t="s">
        <v>237</v>
      </c>
      <c r="C122" s="1710"/>
      <c r="D122" s="688">
        <f t="shared" si="22"/>
        <v>0</v>
      </c>
      <c r="E122" s="536"/>
      <c r="F122" s="536"/>
      <c r="G122" s="536"/>
      <c r="H122" s="536"/>
      <c r="I122" s="688">
        <f t="shared" si="23"/>
        <v>0</v>
      </c>
      <c r="J122" s="1712"/>
      <c r="K122" s="1712"/>
      <c r="L122" s="1712"/>
      <c r="M122" s="1712"/>
      <c r="N122" s="688">
        <f t="shared" si="20"/>
        <v>0</v>
      </c>
      <c r="O122" s="691">
        <f t="shared" si="21"/>
        <v>0</v>
      </c>
      <c r="P122" s="991">
        <v>0</v>
      </c>
      <c r="Q122" s="515">
        <f>O122/2</f>
        <v>0</v>
      </c>
      <c r="R122" s="992">
        <f t="shared" si="17"/>
        <v>0</v>
      </c>
    </row>
    <row r="123" spans="1:20" ht="15" customHeight="1">
      <c r="A123" s="988"/>
      <c r="B123" s="1708" t="s">
        <v>128</v>
      </c>
      <c r="C123" s="1717">
        <f>SUM(C112:C122)</f>
        <v>2985147</v>
      </c>
      <c r="D123" s="1717">
        <f t="shared" ref="D123:N123" si="24">SUM(D112:D122)</f>
        <v>2985147</v>
      </c>
      <c r="E123" s="1717">
        <f t="shared" si="24"/>
        <v>0</v>
      </c>
      <c r="F123" s="1717">
        <f t="shared" si="24"/>
        <v>0</v>
      </c>
      <c r="G123" s="1717">
        <f t="shared" si="24"/>
        <v>0</v>
      </c>
      <c r="H123" s="1717">
        <f t="shared" si="24"/>
        <v>0</v>
      </c>
      <c r="I123" s="1717">
        <f t="shared" si="24"/>
        <v>0</v>
      </c>
      <c r="J123" s="1717">
        <f t="shared" si="24"/>
        <v>0</v>
      </c>
      <c r="K123" s="1717">
        <f t="shared" si="24"/>
        <v>0</v>
      </c>
      <c r="L123" s="1717">
        <f t="shared" si="24"/>
        <v>5000000</v>
      </c>
      <c r="M123" s="1717">
        <f t="shared" si="24"/>
        <v>0</v>
      </c>
      <c r="N123" s="1717">
        <f t="shared" si="24"/>
        <v>5000000</v>
      </c>
      <c r="O123" s="691">
        <f t="shared" si="21"/>
        <v>7985147</v>
      </c>
      <c r="P123" s="996">
        <v>3126000</v>
      </c>
      <c r="R123" s="992">
        <f t="shared" si="17"/>
        <v>3126000</v>
      </c>
    </row>
    <row r="124" spans="1:20" ht="15" customHeight="1">
      <c r="A124" s="987"/>
      <c r="B124" s="1719" t="s">
        <v>141</v>
      </c>
      <c r="C124" s="1709"/>
      <c r="D124" s="688"/>
      <c r="E124" s="536"/>
      <c r="F124" s="533"/>
      <c r="G124" s="533"/>
      <c r="H124" s="547"/>
      <c r="I124" s="688"/>
      <c r="J124" s="536"/>
      <c r="K124" s="533"/>
      <c r="L124" s="533"/>
      <c r="M124" s="533"/>
      <c r="N124" s="688"/>
      <c r="O124" s="691"/>
      <c r="P124" s="991">
        <v>0</v>
      </c>
      <c r="Q124" s="515">
        <f>O124/2</f>
        <v>0</v>
      </c>
      <c r="R124" s="992">
        <f t="shared" si="17"/>
        <v>0</v>
      </c>
    </row>
    <row r="125" spans="1:20" ht="15" customHeight="1">
      <c r="A125" s="617">
        <v>4130299</v>
      </c>
      <c r="B125" s="611" t="s">
        <v>140</v>
      </c>
      <c r="C125" s="1709">
        <v>40000000</v>
      </c>
      <c r="D125" s="688">
        <f>SUM(C125)</f>
        <v>40000000</v>
      </c>
      <c r="E125" s="1002"/>
      <c r="F125" s="536"/>
      <c r="G125" s="536"/>
      <c r="H125" s="714"/>
      <c r="I125" s="688">
        <f>SUM(E125:H125)</f>
        <v>0</v>
      </c>
      <c r="J125" s="536"/>
      <c r="K125" s="536"/>
      <c r="L125" s="536"/>
      <c r="M125" s="536"/>
      <c r="N125" s="688">
        <f>SUM(J125:M125)</f>
        <v>0</v>
      </c>
      <c r="O125" s="691">
        <f t="shared" si="21"/>
        <v>40000000</v>
      </c>
      <c r="P125" s="991">
        <v>293416795</v>
      </c>
      <c r="R125" s="992">
        <f t="shared" si="17"/>
        <v>293416795</v>
      </c>
    </row>
    <row r="126" spans="1:20" ht="15" hidden="1" customHeight="1">
      <c r="A126" s="888">
        <v>3111504</v>
      </c>
      <c r="B126" s="889" t="s">
        <v>143</v>
      </c>
      <c r="C126" s="1720"/>
      <c r="D126" s="688">
        <f>SUM(C126)</f>
        <v>0</v>
      </c>
      <c r="E126" s="536"/>
      <c r="F126" s="536"/>
      <c r="G126" s="536"/>
      <c r="H126" s="536"/>
      <c r="I126" s="688">
        <f>SUM(E126:H126)</f>
        <v>0</v>
      </c>
      <c r="J126" s="536"/>
      <c r="K126" s="536"/>
      <c r="L126" s="536"/>
      <c r="M126" s="536"/>
      <c r="N126" s="688">
        <f>SUM(J126:M126)</f>
        <v>0</v>
      </c>
      <c r="O126" s="691">
        <f t="shared" si="21"/>
        <v>0</v>
      </c>
      <c r="P126" s="991">
        <v>0</v>
      </c>
      <c r="R126" s="992">
        <f t="shared" si="17"/>
        <v>0</v>
      </c>
    </row>
    <row r="127" spans="1:20" ht="15" hidden="1" customHeight="1">
      <c r="A127" s="473">
        <v>2640503</v>
      </c>
      <c r="B127" s="611" t="s">
        <v>238</v>
      </c>
      <c r="C127" s="1721"/>
      <c r="D127" s="688">
        <f>SUM(C127)</f>
        <v>0</v>
      </c>
      <c r="E127" s="536"/>
      <c r="F127" s="536"/>
      <c r="G127" s="536"/>
      <c r="H127" s="536"/>
      <c r="I127" s="688">
        <f>SUM(E127:H127)</f>
        <v>0</v>
      </c>
      <c r="J127" s="536"/>
      <c r="K127" s="536"/>
      <c r="L127" s="536"/>
      <c r="M127" s="536"/>
      <c r="N127" s="688">
        <f>SUM(J127:M127)</f>
        <v>0</v>
      </c>
      <c r="O127" s="691">
        <f t="shared" si="21"/>
        <v>0</v>
      </c>
      <c r="P127" s="991">
        <v>45000000</v>
      </c>
      <c r="R127" s="992">
        <f t="shared" si="17"/>
        <v>45000000</v>
      </c>
    </row>
    <row r="128" spans="1:20" ht="15" customHeight="1">
      <c r="A128" s="988"/>
      <c r="B128" s="1708" t="s">
        <v>128</v>
      </c>
      <c r="C128" s="1717">
        <f t="shared" ref="C128:N128" si="25">SUM(C125:C127)</f>
        <v>40000000</v>
      </c>
      <c r="D128" s="1717">
        <f t="shared" si="25"/>
        <v>40000000</v>
      </c>
      <c r="E128" s="1717">
        <f t="shared" si="25"/>
        <v>0</v>
      </c>
      <c r="F128" s="1717">
        <f t="shared" si="25"/>
        <v>0</v>
      </c>
      <c r="G128" s="1717">
        <f t="shared" si="25"/>
        <v>0</v>
      </c>
      <c r="H128" s="1717">
        <f t="shared" si="25"/>
        <v>0</v>
      </c>
      <c r="I128" s="1717">
        <f t="shared" si="25"/>
        <v>0</v>
      </c>
      <c r="J128" s="1717">
        <f t="shared" si="25"/>
        <v>0</v>
      </c>
      <c r="K128" s="1717">
        <f t="shared" si="25"/>
        <v>0</v>
      </c>
      <c r="L128" s="1717">
        <f t="shared" si="25"/>
        <v>0</v>
      </c>
      <c r="M128" s="1717">
        <f t="shared" si="25"/>
        <v>0</v>
      </c>
      <c r="N128" s="1717">
        <f t="shared" si="25"/>
        <v>0</v>
      </c>
      <c r="O128" s="691">
        <f>SUM(N128+I128+D128)</f>
        <v>40000000</v>
      </c>
      <c r="P128" s="996">
        <v>338416795</v>
      </c>
      <c r="R128" s="992">
        <f t="shared" si="17"/>
        <v>338416795</v>
      </c>
    </row>
    <row r="129" spans="1:21" ht="15" customHeight="1">
      <c r="A129" s="987"/>
      <c r="B129" s="1722"/>
      <c r="C129" s="527"/>
      <c r="D129" s="688"/>
      <c r="E129" s="536"/>
      <c r="F129" s="533"/>
      <c r="G129" s="533"/>
      <c r="H129" s="547"/>
      <c r="I129" s="688"/>
      <c r="J129" s="536"/>
      <c r="K129" s="533"/>
      <c r="L129" s="533"/>
      <c r="M129" s="533"/>
      <c r="N129" s="688"/>
      <c r="O129" s="691"/>
      <c r="P129" s="991">
        <v>0</v>
      </c>
      <c r="Q129" s="515">
        <f>O129/2</f>
        <v>0</v>
      </c>
      <c r="R129" s="992">
        <f t="shared" si="17"/>
        <v>0</v>
      </c>
    </row>
    <row r="130" spans="1:21" ht="15" customHeight="1">
      <c r="A130" s="997"/>
      <c r="B130" s="1698" t="s">
        <v>13</v>
      </c>
      <c r="C130" s="1723">
        <f t="shared" ref="C130:N130" si="26">SUM(C128+C123+C110+C15)</f>
        <v>274209143</v>
      </c>
      <c r="D130" s="1723">
        <f t="shared" si="26"/>
        <v>274209143</v>
      </c>
      <c r="E130" s="1723">
        <f t="shared" si="26"/>
        <v>10340000</v>
      </c>
      <c r="F130" s="1723">
        <f t="shared" si="26"/>
        <v>9800000</v>
      </c>
      <c r="G130" s="1723">
        <f t="shared" si="26"/>
        <v>9114853</v>
      </c>
      <c r="H130" s="1723">
        <f t="shared" si="26"/>
        <v>8530000</v>
      </c>
      <c r="I130" s="1723">
        <f t="shared" si="26"/>
        <v>37784853</v>
      </c>
      <c r="J130" s="1723">
        <f t="shared" si="26"/>
        <v>10600000</v>
      </c>
      <c r="K130" s="1723">
        <f t="shared" si="26"/>
        <v>7306502</v>
      </c>
      <c r="L130" s="1723">
        <f t="shared" si="26"/>
        <v>15050000</v>
      </c>
      <c r="M130" s="1723">
        <f t="shared" si="26"/>
        <v>9980002</v>
      </c>
      <c r="N130" s="1723">
        <f t="shared" si="26"/>
        <v>42936504</v>
      </c>
      <c r="O130" s="691">
        <f t="shared" si="21"/>
        <v>354930500</v>
      </c>
      <c r="P130" s="1000">
        <v>680564844</v>
      </c>
      <c r="Q130" s="515">
        <f>SUM(Q31:Q129)</f>
        <v>62420824.5</v>
      </c>
      <c r="R130" s="992">
        <f t="shared" si="17"/>
        <v>618144019.5</v>
      </c>
    </row>
    <row r="131" spans="1:21">
      <c r="C131" s="671">
        <f>SUM(C125+F125)</f>
        <v>40000000</v>
      </c>
      <c r="U131" s="1001"/>
    </row>
    <row r="132" spans="1:21">
      <c r="O132" s="671"/>
      <c r="P132" s="998"/>
      <c r="R132" s="992"/>
    </row>
    <row r="133" spans="1:21">
      <c r="A133" s="556"/>
      <c r="B133" s="1724" t="s">
        <v>144</v>
      </c>
      <c r="D133" s="671"/>
      <c r="H133" s="671"/>
      <c r="I133" s="671"/>
      <c r="N133" s="671"/>
      <c r="O133" s="671">
        <f>O130</f>
        <v>354930500</v>
      </c>
      <c r="P133" s="998"/>
    </row>
    <row r="134" spans="1:21">
      <c r="A134" s="556"/>
      <c r="B134" s="1724" t="s">
        <v>145</v>
      </c>
      <c r="D134" s="671"/>
      <c r="H134" s="671"/>
      <c r="I134" s="671"/>
      <c r="N134" s="671"/>
      <c r="O134" s="671">
        <f>SUM(O123+O110+O15)</f>
        <v>314930500</v>
      </c>
      <c r="P134" s="998"/>
    </row>
    <row r="135" spans="1:21">
      <c r="A135" s="556"/>
      <c r="B135" s="1724" t="s">
        <v>141</v>
      </c>
      <c r="D135" s="671"/>
      <c r="H135" s="671"/>
      <c r="I135" s="671"/>
      <c r="N135" s="671"/>
      <c r="O135" s="671">
        <f>O133-O134</f>
        <v>40000000</v>
      </c>
      <c r="P135" s="998"/>
    </row>
    <row r="136" spans="1:21">
      <c r="A136" s="556"/>
      <c r="B136" s="1724"/>
      <c r="D136" s="671"/>
      <c r="H136" s="671"/>
      <c r="I136" s="671"/>
      <c r="N136" s="671"/>
      <c r="O136" s="671"/>
      <c r="P136" s="998"/>
    </row>
    <row r="137" spans="1:21">
      <c r="A137" s="556"/>
      <c r="B137" s="1724" t="s">
        <v>146</v>
      </c>
      <c r="D137" s="671"/>
      <c r="H137" s="671"/>
      <c r="I137" s="671"/>
      <c r="N137" s="671"/>
      <c r="O137" s="671">
        <f>O134</f>
        <v>314930500</v>
      </c>
      <c r="P137" s="998"/>
    </row>
    <row r="138" spans="1:21">
      <c r="A138" s="556"/>
      <c r="B138" s="1724" t="s">
        <v>147</v>
      </c>
      <c r="D138" s="671"/>
      <c r="H138" s="671"/>
      <c r="I138" s="671"/>
      <c r="N138" s="671"/>
      <c r="O138" s="671">
        <f>O15</f>
        <v>199253996</v>
      </c>
      <c r="P138" s="998"/>
    </row>
    <row r="139" spans="1:21">
      <c r="A139" s="556"/>
      <c r="B139" s="671" t="s">
        <v>148</v>
      </c>
      <c r="D139" s="671"/>
      <c r="H139" s="671"/>
      <c r="I139" s="671"/>
      <c r="N139" s="671"/>
      <c r="O139" s="671">
        <f>O137-O138</f>
        <v>115676504</v>
      </c>
      <c r="P139" s="998"/>
    </row>
    <row r="141" spans="1:21">
      <c r="H141" s="671"/>
      <c r="I141" s="671"/>
      <c r="K141" s="1699"/>
      <c r="M141" s="1699"/>
      <c r="Q141" s="984"/>
    </row>
    <row r="142" spans="1:21">
      <c r="H142" s="717"/>
      <c r="O142" s="717"/>
      <c r="P142" s="999"/>
    </row>
    <row r="143" spans="1:21">
      <c r="O143" s="717"/>
      <c r="P143" s="999"/>
    </row>
    <row r="144" spans="1:21">
      <c r="O144" s="717"/>
      <c r="P144" s="999"/>
    </row>
  </sheetData>
  <mergeCells count="1">
    <mergeCell ref="A1:O1"/>
  </mergeCells>
  <pageMargins left="0.7" right="0.7" top="0.75" bottom="0.75" header="0.3" footer="0.3"/>
  <pageSetup paperSize="9"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4"/>
  <sheetViews>
    <sheetView topLeftCell="A214" zoomScaleNormal="100" workbookViewId="0">
      <selection activeCell="M222" sqref="M222"/>
    </sheetView>
  </sheetViews>
  <sheetFormatPr defaultColWidth="11" defaultRowHeight="14.5"/>
  <cols>
    <col min="1" max="1" width="38.81640625" customWidth="1"/>
    <col min="2" max="2" width="12.453125" customWidth="1"/>
    <col min="3" max="3" width="12.1796875" style="127" customWidth="1"/>
    <col min="4" max="5" width="12.81640625" customWidth="1"/>
    <col min="7" max="7" width="16.1796875" customWidth="1"/>
  </cols>
  <sheetData>
    <row r="1" spans="1:6" ht="66" customHeight="1">
      <c r="A1" s="1943" t="s">
        <v>915</v>
      </c>
      <c r="B1" s="1943"/>
      <c r="C1" s="1943"/>
      <c r="D1" s="1943"/>
      <c r="E1" s="1943"/>
      <c r="F1" s="1943"/>
    </row>
    <row r="2" spans="1:6">
      <c r="A2" s="257" t="s">
        <v>239</v>
      </c>
      <c r="B2" s="108"/>
      <c r="C2" s="108"/>
      <c r="D2" s="108"/>
      <c r="E2" s="108"/>
    </row>
    <row r="3" spans="1:6" ht="28.5" thickBot="1">
      <c r="A3" s="152" t="s">
        <v>150</v>
      </c>
      <c r="B3" s="128" t="s">
        <v>240</v>
      </c>
      <c r="C3" s="111" t="s">
        <v>241</v>
      </c>
      <c r="D3" s="1919" t="s">
        <v>242</v>
      </c>
      <c r="E3" s="1920"/>
    </row>
    <row r="4" spans="1:6" ht="15" thickBot="1">
      <c r="A4" s="972"/>
      <c r="B4" s="1492" t="s">
        <v>155</v>
      </c>
      <c r="C4" s="1493" t="s">
        <v>156</v>
      </c>
      <c r="D4" s="1494" t="s">
        <v>778</v>
      </c>
      <c r="E4" s="1494" t="s">
        <v>913</v>
      </c>
    </row>
    <row r="5" spans="1:6" ht="26.15" customHeight="1" thickBot="1">
      <c r="A5" s="1921" t="s">
        <v>157</v>
      </c>
      <c r="B5" s="1922"/>
      <c r="C5" s="1922"/>
      <c r="D5" s="1922"/>
      <c r="E5" s="205"/>
    </row>
    <row r="6" spans="1:6">
      <c r="A6" s="151" t="s">
        <v>158</v>
      </c>
      <c r="B6" s="1923"/>
      <c r="C6" s="1923"/>
      <c r="D6" s="1923"/>
      <c r="E6" s="1924"/>
    </row>
    <row r="7" spans="1:6" ht="28.5" thickBot="1">
      <c r="A7" s="132" t="s">
        <v>159</v>
      </c>
      <c r="B7" s="133"/>
      <c r="C7" s="118">
        <f>TREASURY!C130</f>
        <v>274209143</v>
      </c>
      <c r="D7" s="118">
        <f>C7*5/100+C7</f>
        <v>287919600.14999998</v>
      </c>
      <c r="E7" s="160">
        <f>D7*5/100+D7</f>
        <v>302315580.15749997</v>
      </c>
    </row>
    <row r="8" spans="1:6" ht="50.15" customHeight="1" thickBot="1">
      <c r="A8" s="111" t="s">
        <v>160</v>
      </c>
      <c r="B8" s="146">
        <f>SUM(B7)</f>
        <v>0</v>
      </c>
      <c r="C8" s="1495">
        <f t="shared" ref="C8:E8" si="0">SUM(C7)</f>
        <v>274209143</v>
      </c>
      <c r="D8" s="1495">
        <f t="shared" si="0"/>
        <v>287919600.14999998</v>
      </c>
      <c r="E8" s="1479">
        <f t="shared" si="0"/>
        <v>302315580.15749997</v>
      </c>
    </row>
    <row r="9" spans="1:6">
      <c r="A9" s="1932" t="s">
        <v>243</v>
      </c>
      <c r="B9" s="1933"/>
      <c r="C9" s="1933"/>
      <c r="D9" s="1973"/>
      <c r="E9" s="1987"/>
      <c r="F9" s="974"/>
    </row>
    <row r="10" spans="1:6">
      <c r="A10" s="1932"/>
      <c r="B10" s="1933"/>
      <c r="C10" s="1933"/>
      <c r="D10" s="1973"/>
      <c r="E10" s="1988"/>
      <c r="F10" s="1496"/>
    </row>
    <row r="11" spans="1:6" ht="15" thickBot="1">
      <c r="A11" s="1932"/>
      <c r="B11" s="1933"/>
      <c r="C11" s="1933"/>
      <c r="D11" s="1973"/>
      <c r="E11" s="1989"/>
      <c r="F11" s="974"/>
    </row>
    <row r="12" spans="1:6" ht="28.5" thickBot="1">
      <c r="A12" s="736"/>
      <c r="B12" s="128" t="s">
        <v>240</v>
      </c>
      <c r="C12" s="111" t="s">
        <v>241</v>
      </c>
      <c r="D12" s="1925" t="s">
        <v>242</v>
      </c>
      <c r="E12" s="1920"/>
    </row>
    <row r="13" spans="1:6" ht="15" thickBot="1">
      <c r="A13" s="973"/>
      <c r="B13" s="1492" t="s">
        <v>155</v>
      </c>
      <c r="C13" s="1493" t="s">
        <v>156</v>
      </c>
      <c r="D13" s="1494" t="s">
        <v>778</v>
      </c>
      <c r="E13" s="1494" t="s">
        <v>913</v>
      </c>
    </row>
    <row r="14" spans="1:6" ht="37" customHeight="1">
      <c r="A14" s="1975" t="s">
        <v>783</v>
      </c>
      <c r="B14" s="1934"/>
      <c r="C14" s="1969">
        <f>TREASURY!E130</f>
        <v>10340000</v>
      </c>
      <c r="D14" s="1934">
        <f t="shared" ref="D14:E19" si="1">C14*5/100+C14</f>
        <v>10857000</v>
      </c>
      <c r="E14" s="1990">
        <f t="shared" si="1"/>
        <v>11399850</v>
      </c>
    </row>
    <row r="15" spans="1:6" ht="15" thickBot="1">
      <c r="A15" s="1944"/>
      <c r="B15" s="1970"/>
      <c r="C15" s="1915"/>
      <c r="D15" s="1970">
        <f t="shared" si="1"/>
        <v>0</v>
      </c>
      <c r="E15" s="1991">
        <f t="shared" si="1"/>
        <v>0</v>
      </c>
    </row>
    <row r="16" spans="1:6" ht="15" thickBot="1">
      <c r="A16" s="1068" t="s">
        <v>784</v>
      </c>
      <c r="B16" s="118"/>
      <c r="C16" s="118">
        <f>TREASURY!F130</f>
        <v>9800000</v>
      </c>
      <c r="D16" s="1050">
        <f>C16*5/100+C16</f>
        <v>10290000</v>
      </c>
      <c r="E16" s="1050">
        <f t="shared" si="1"/>
        <v>10804500</v>
      </c>
    </row>
    <row r="17" spans="1:7" ht="15" thickBot="1">
      <c r="A17" s="1067" t="s">
        <v>201</v>
      </c>
      <c r="B17" s="268"/>
      <c r="C17" s="267">
        <f>TREASURY!G130</f>
        <v>9114853</v>
      </c>
      <c r="D17" s="118">
        <f>C17*5/100+C17</f>
        <v>9570595.6500000004</v>
      </c>
      <c r="E17" s="118">
        <f t="shared" si="1"/>
        <v>10049125.432500001</v>
      </c>
      <c r="F17" s="974"/>
    </row>
    <row r="18" spans="1:7" ht="15" thickBot="1">
      <c r="A18" s="1048" t="s">
        <v>785</v>
      </c>
      <c r="B18" s="1051"/>
      <c r="C18" s="1054">
        <f>TREASURY!H130</f>
        <v>8530000</v>
      </c>
      <c r="D18" s="118"/>
      <c r="E18" s="118"/>
      <c r="F18" s="974"/>
    </row>
    <row r="19" spans="1:7" ht="50.15" customHeight="1" thickBot="1">
      <c r="A19" s="155" t="s">
        <v>163</v>
      </c>
      <c r="B19" s="725">
        <f>SUM(B14:B17)</f>
        <v>0</v>
      </c>
      <c r="C19" s="124">
        <f>SUM(C14:C18)</f>
        <v>37784853</v>
      </c>
      <c r="D19" s="118">
        <f t="shared" si="1"/>
        <v>39674095.649999999</v>
      </c>
      <c r="E19" s="118">
        <f t="shared" si="1"/>
        <v>41657800.432499997</v>
      </c>
      <c r="F19" s="974"/>
    </row>
    <row r="20" spans="1:7" ht="21" customHeight="1">
      <c r="A20" s="280"/>
      <c r="B20" s="815"/>
      <c r="C20" s="815"/>
      <c r="D20" s="136"/>
      <c r="E20" s="136"/>
      <c r="F20" s="277"/>
    </row>
    <row r="21" spans="1:7" ht="15" customHeight="1">
      <c r="A21" s="1941" t="s">
        <v>244</v>
      </c>
      <c r="B21" s="1946"/>
      <c r="C21" s="1946"/>
      <c r="D21" s="1946"/>
      <c r="E21" s="1947"/>
      <c r="F21" s="277"/>
    </row>
    <row r="22" spans="1:7">
      <c r="A22" s="1926"/>
      <c r="B22" s="1933"/>
      <c r="C22" s="1933"/>
      <c r="D22" s="1933"/>
      <c r="E22" s="1927"/>
      <c r="F22" s="277"/>
    </row>
    <row r="23" spans="1:7">
      <c r="A23" s="1938"/>
      <c r="B23" s="1998"/>
      <c r="C23" s="1998"/>
      <c r="D23" s="1998"/>
      <c r="E23" s="1958"/>
      <c r="F23" s="277"/>
    </row>
    <row r="24" spans="1:7" ht="28.5" thickBot="1">
      <c r="A24" s="208"/>
      <c r="B24" s="130" t="s">
        <v>240</v>
      </c>
      <c r="C24" s="130" t="s">
        <v>241</v>
      </c>
      <c r="D24" s="1926" t="s">
        <v>242</v>
      </c>
      <c r="E24" s="1927"/>
      <c r="F24" s="277"/>
    </row>
    <row r="25" spans="1:7" ht="15" thickBot="1">
      <c r="A25" s="208"/>
      <c r="B25" s="1492" t="s">
        <v>155</v>
      </c>
      <c r="C25" s="1493" t="s">
        <v>156</v>
      </c>
      <c r="D25" s="1494" t="s">
        <v>778</v>
      </c>
      <c r="E25" s="1494" t="s">
        <v>913</v>
      </c>
    </row>
    <row r="26" spans="1:7" ht="15" thickBot="1">
      <c r="A26" s="149" t="s">
        <v>245</v>
      </c>
      <c r="B26" s="118"/>
      <c r="C26" s="118">
        <f>TREASURY!J130</f>
        <v>10600000</v>
      </c>
      <c r="D26" s="118">
        <f t="shared" ref="D26:E30" si="2">C26*5/100+C26</f>
        <v>11130000</v>
      </c>
      <c r="E26" s="160">
        <f t="shared" si="2"/>
        <v>11686500</v>
      </c>
    </row>
    <row r="27" spans="1:7">
      <c r="A27" s="1976" t="s">
        <v>246</v>
      </c>
      <c r="B27" s="1934"/>
      <c r="C27" s="1934">
        <f>TREASURY!K130</f>
        <v>7306502</v>
      </c>
      <c r="D27" s="1934">
        <f t="shared" si="2"/>
        <v>7671827.0999999996</v>
      </c>
      <c r="E27" s="1990">
        <f t="shared" si="2"/>
        <v>8055418.4550000001</v>
      </c>
    </row>
    <row r="28" spans="1:7" ht="15" thickBot="1">
      <c r="A28" s="1945"/>
      <c r="B28" s="1935"/>
      <c r="C28" s="1935"/>
      <c r="D28" s="1935">
        <f t="shared" si="2"/>
        <v>0</v>
      </c>
      <c r="E28" s="1992">
        <f t="shared" si="2"/>
        <v>0</v>
      </c>
    </row>
    <row r="29" spans="1:7" ht="15" thickBot="1">
      <c r="A29" s="1069" t="s">
        <v>788</v>
      </c>
      <c r="B29" s="118"/>
      <c r="C29" s="118">
        <f>TREASURY!L130</f>
        <v>15050000</v>
      </c>
      <c r="D29" s="118">
        <f t="shared" si="2"/>
        <v>15802500</v>
      </c>
      <c r="E29" s="160">
        <f t="shared" si="2"/>
        <v>16592625</v>
      </c>
    </row>
    <row r="30" spans="1:7">
      <c r="A30" s="1070" t="s">
        <v>787</v>
      </c>
      <c r="B30" s="135"/>
      <c r="C30" s="135">
        <f>TREASURY!M130</f>
        <v>9980002</v>
      </c>
      <c r="D30" s="135">
        <f t="shared" si="2"/>
        <v>10479002.1</v>
      </c>
      <c r="E30" s="202">
        <f t="shared" si="2"/>
        <v>11002952.205</v>
      </c>
    </row>
    <row r="31" spans="1:7" ht="50.15" customHeight="1">
      <c r="A31" s="128" t="s">
        <v>167</v>
      </c>
      <c r="B31" s="124">
        <f>SUM(B26:B30)</f>
        <v>0</v>
      </c>
      <c r="C31" s="124">
        <f>SUM(C26:C30)</f>
        <v>42936504</v>
      </c>
      <c r="D31" s="124">
        <f>SUM(D26:D30)</f>
        <v>45083329.200000003</v>
      </c>
      <c r="E31" s="207">
        <f>SUM(E26:E30)</f>
        <v>47337495.659999996</v>
      </c>
      <c r="G31" s="815"/>
    </row>
    <row r="32" spans="1:7" ht="24" customHeight="1">
      <c r="A32" s="1926" t="s">
        <v>168</v>
      </c>
      <c r="B32" s="1936">
        <f>SUM(B31+B19+B8)</f>
        <v>0</v>
      </c>
      <c r="C32" s="1936">
        <f>TREASURY!O130</f>
        <v>354930500</v>
      </c>
      <c r="D32" s="1936">
        <v>529701951</v>
      </c>
      <c r="E32" s="1993">
        <v>556187049</v>
      </c>
    </row>
    <row r="33" spans="1:7">
      <c r="A33" s="1938"/>
      <c r="B33" s="1937"/>
      <c r="C33" s="1937"/>
      <c r="D33" s="1937"/>
      <c r="E33" s="1994"/>
    </row>
    <row r="34" spans="1:7">
      <c r="A34" s="126"/>
      <c r="G34" s="84"/>
    </row>
    <row r="35" spans="1:7" ht="66.75" customHeight="1">
      <c r="A35" s="1928" t="s">
        <v>247</v>
      </c>
      <c r="B35" s="1928"/>
      <c r="C35" s="1928"/>
      <c r="D35" s="1928"/>
      <c r="E35" s="1928"/>
      <c r="G35" s="975"/>
    </row>
    <row r="36" spans="1:7" ht="28.5" thickBot="1">
      <c r="A36" s="152" t="s">
        <v>169</v>
      </c>
      <c r="B36" s="976" t="s">
        <v>240</v>
      </c>
      <c r="C36" s="158" t="s">
        <v>241</v>
      </c>
      <c r="D36" s="1925" t="s">
        <v>242</v>
      </c>
      <c r="E36" s="1920"/>
      <c r="G36" s="975"/>
    </row>
    <row r="37" spans="1:7" ht="15" thickBot="1">
      <c r="A37" s="724"/>
      <c r="B37" s="1492" t="s">
        <v>155</v>
      </c>
      <c r="C37" s="1493" t="s">
        <v>156</v>
      </c>
      <c r="D37" s="1494" t="s">
        <v>778</v>
      </c>
      <c r="E37" s="1494" t="s">
        <v>913</v>
      </c>
      <c r="G37" s="975"/>
    </row>
    <row r="38" spans="1:7">
      <c r="A38" s="1941" t="s">
        <v>170</v>
      </c>
      <c r="B38" s="1999"/>
      <c r="C38" s="1972"/>
      <c r="D38" s="1972"/>
      <c r="E38" s="1995"/>
    </row>
    <row r="39" spans="1:7">
      <c r="A39" s="1926"/>
      <c r="B39" s="2000"/>
      <c r="C39" s="2001"/>
      <c r="D39" s="2001"/>
      <c r="E39" s="1997"/>
    </row>
    <row r="40" spans="1:7">
      <c r="A40" s="149" t="s">
        <v>171</v>
      </c>
      <c r="B40" s="159"/>
      <c r="C40" s="118">
        <f>TREASURY!O15</f>
        <v>199253996</v>
      </c>
      <c r="D40" s="118">
        <f>C40*5/100+C40</f>
        <v>209216695.80000001</v>
      </c>
      <c r="E40" s="160">
        <f>D40*5/100+D40</f>
        <v>219677530.59</v>
      </c>
    </row>
    <row r="41" spans="1:7">
      <c r="A41" s="730" t="s">
        <v>172</v>
      </c>
      <c r="B41" s="977"/>
      <c r="C41" s="268">
        <f>TREASURY!O110</f>
        <v>107691357</v>
      </c>
      <c r="D41" s="118">
        <f t="shared" ref="D41:E47" si="3">C41*5/100+C41</f>
        <v>113075924.84999999</v>
      </c>
      <c r="E41" s="160">
        <f t="shared" si="3"/>
        <v>118729721.0925</v>
      </c>
    </row>
    <row r="42" spans="1:7">
      <c r="A42" s="150" t="s">
        <v>173</v>
      </c>
      <c r="B42" s="150"/>
      <c r="C42" s="162">
        <v>0</v>
      </c>
      <c r="D42" s="135">
        <f t="shared" si="3"/>
        <v>0</v>
      </c>
      <c r="E42" s="202">
        <f t="shared" si="3"/>
        <v>0</v>
      </c>
    </row>
    <row r="43" spans="1:7">
      <c r="A43" s="149" t="s">
        <v>174</v>
      </c>
      <c r="B43" s="159"/>
      <c r="C43" s="118">
        <f>TREASURY!O123</f>
        <v>7985147</v>
      </c>
      <c r="D43" s="118">
        <f t="shared" si="3"/>
        <v>8384404.3499999996</v>
      </c>
      <c r="E43" s="160">
        <f t="shared" si="3"/>
        <v>8803624.567499999</v>
      </c>
    </row>
    <row r="44" spans="1:7">
      <c r="A44" s="111" t="s">
        <v>175</v>
      </c>
      <c r="B44" s="1929"/>
      <c r="C44" s="1930"/>
      <c r="D44" s="1930"/>
      <c r="E44" s="1931"/>
    </row>
    <row r="45" spans="1:7" ht="26.15" customHeight="1">
      <c r="A45" s="978" t="s">
        <v>176</v>
      </c>
      <c r="B45" s="132">
        <v>0</v>
      </c>
      <c r="C45" s="731">
        <v>0</v>
      </c>
      <c r="D45" s="118">
        <f>C41*5/100+C45</f>
        <v>5384567.8499999996</v>
      </c>
      <c r="E45" s="160">
        <f t="shared" si="3"/>
        <v>5653796.2424999997</v>
      </c>
    </row>
    <row r="46" spans="1:7" ht="15" thickBot="1">
      <c r="A46" s="150" t="s">
        <v>177</v>
      </c>
      <c r="B46" s="139">
        <v>0</v>
      </c>
      <c r="C46" s="108">
        <v>0</v>
      </c>
      <c r="D46" s="135">
        <f t="shared" si="3"/>
        <v>0</v>
      </c>
      <c r="E46" s="202">
        <f t="shared" si="3"/>
        <v>0</v>
      </c>
    </row>
    <row r="47" spans="1:7" ht="15" thickBot="1">
      <c r="A47" s="1517" t="s">
        <v>850</v>
      </c>
      <c r="B47" s="161"/>
      <c r="C47" s="734">
        <f>TREASURY!O128</f>
        <v>40000000</v>
      </c>
      <c r="D47" s="161">
        <f t="shared" si="3"/>
        <v>42000000</v>
      </c>
      <c r="E47" s="271">
        <f t="shared" si="3"/>
        <v>44100000</v>
      </c>
    </row>
    <row r="48" spans="1:7" ht="15" thickBot="1">
      <c r="A48" s="128" t="s">
        <v>179</v>
      </c>
      <c r="B48" s="124">
        <f>SUM(B40+B41+B42+B43+B45+B46+B47)</f>
        <v>0</v>
      </c>
      <c r="C48" s="146">
        <f>SUM(C40+C41+C42+C43+C45+C46+C47)</f>
        <v>354930500</v>
      </c>
      <c r="D48" s="124">
        <f>SUM(D40+D41+D42+D43+D45+D46+D47)</f>
        <v>378061592.85000002</v>
      </c>
      <c r="E48" s="207">
        <f>SUM(E40+E41+E42+E43+E45+E46+E47)</f>
        <v>396964672.49250001</v>
      </c>
    </row>
    <row r="49" spans="1:5">
      <c r="A49" s="126"/>
    </row>
    <row r="50" spans="1:5" ht="66" customHeight="1">
      <c r="A50" s="1928" t="s">
        <v>180</v>
      </c>
      <c r="B50" s="1928"/>
      <c r="C50" s="1928"/>
      <c r="D50" s="1928"/>
      <c r="E50" s="1928"/>
    </row>
    <row r="51" spans="1:5" ht="28.5" thickBot="1">
      <c r="A51" s="152" t="s">
        <v>169</v>
      </c>
      <c r="B51" s="111" t="s">
        <v>240</v>
      </c>
      <c r="C51" s="158" t="s">
        <v>241</v>
      </c>
      <c r="D51" s="1925" t="s">
        <v>242</v>
      </c>
      <c r="E51" s="1920"/>
    </row>
    <row r="52" spans="1:5" ht="15" thickBot="1">
      <c r="A52" s="208"/>
      <c r="B52" s="1492" t="s">
        <v>155</v>
      </c>
      <c r="C52" s="1493" t="s">
        <v>156</v>
      </c>
      <c r="D52" s="1494" t="s">
        <v>778</v>
      </c>
      <c r="E52" s="1494" t="s">
        <v>913</v>
      </c>
    </row>
    <row r="53" spans="1:5">
      <c r="A53" s="1941" t="s">
        <v>181</v>
      </c>
      <c r="B53" s="1946"/>
      <c r="C53" s="1946"/>
      <c r="D53" s="1946"/>
      <c r="E53" s="1995"/>
    </row>
    <row r="54" spans="1:5">
      <c r="A54" s="1926"/>
      <c r="B54" s="1933"/>
      <c r="C54" s="1933"/>
      <c r="D54" s="1933"/>
      <c r="E54" s="1996"/>
    </row>
    <row r="55" spans="1:5">
      <c r="A55" s="1938"/>
      <c r="B55" s="1998"/>
      <c r="C55" s="1998"/>
      <c r="D55" s="1998"/>
      <c r="E55" s="1997"/>
    </row>
    <row r="56" spans="1:5">
      <c r="A56" s="1941" t="s">
        <v>182</v>
      </c>
      <c r="B56" s="1962"/>
      <c r="C56" s="1963"/>
      <c r="D56" s="1963"/>
      <c r="E56" s="1964"/>
    </row>
    <row r="57" spans="1:5">
      <c r="A57" s="1926"/>
      <c r="B57" s="2002"/>
      <c r="C57" s="2003"/>
      <c r="D57" s="2003"/>
      <c r="E57" s="2004"/>
    </row>
    <row r="58" spans="1:5">
      <c r="A58" s="1938"/>
      <c r="B58" s="1965"/>
      <c r="C58" s="1966"/>
      <c r="D58" s="1966"/>
      <c r="E58" s="1967"/>
    </row>
    <row r="59" spans="1:5" ht="24" customHeight="1">
      <c r="A59" s="1944" t="s">
        <v>171</v>
      </c>
      <c r="B59" s="1934"/>
      <c r="C59" s="1915">
        <f>TREASURY!D15</f>
        <v>199253996</v>
      </c>
      <c r="D59" s="1934">
        <f t="shared" ref="D59:E65" si="4">C59*5/100+C59</f>
        <v>209216695.80000001</v>
      </c>
      <c r="E59" s="1991">
        <f t="shared" si="4"/>
        <v>219677530.59</v>
      </c>
    </row>
    <row r="60" spans="1:5">
      <c r="A60" s="1944"/>
      <c r="B60" s="1970"/>
      <c r="C60" s="1915"/>
      <c r="D60" s="1970">
        <f t="shared" si="4"/>
        <v>0</v>
      </c>
      <c r="E60" s="1991">
        <f t="shared" si="4"/>
        <v>0</v>
      </c>
    </row>
    <row r="61" spans="1:5" ht="24" customHeight="1">
      <c r="A61" s="1976" t="s">
        <v>172</v>
      </c>
      <c r="B61" s="1934"/>
      <c r="C61" s="1969">
        <f>TREASURY!D110</f>
        <v>31970000</v>
      </c>
      <c r="D61" s="1934">
        <f t="shared" si="4"/>
        <v>33568500</v>
      </c>
      <c r="E61" s="1990">
        <f t="shared" si="4"/>
        <v>35246925</v>
      </c>
    </row>
    <row r="62" spans="1:5">
      <c r="A62" s="1945"/>
      <c r="B62" s="1935"/>
      <c r="C62" s="1916"/>
      <c r="D62" s="1935">
        <f t="shared" si="4"/>
        <v>0</v>
      </c>
      <c r="E62" s="1992">
        <f t="shared" si="4"/>
        <v>0</v>
      </c>
    </row>
    <row r="63" spans="1:5" ht="37" customHeight="1">
      <c r="A63" s="150" t="s">
        <v>173</v>
      </c>
      <c r="B63" s="134"/>
      <c r="C63" s="108">
        <v>0</v>
      </c>
      <c r="D63" s="162">
        <f t="shared" si="4"/>
        <v>0</v>
      </c>
      <c r="E63" s="204">
        <f t="shared" si="4"/>
        <v>0</v>
      </c>
    </row>
    <row r="64" spans="1:5">
      <c r="A64" s="1976" t="s">
        <v>174</v>
      </c>
      <c r="B64" s="1934"/>
      <c r="C64" s="1969">
        <f>TREASURY!D123</f>
        <v>2985147</v>
      </c>
      <c r="D64" s="1934">
        <f t="shared" si="4"/>
        <v>3134404.35</v>
      </c>
      <c r="E64" s="1990">
        <f t="shared" si="4"/>
        <v>3291124.5674999999</v>
      </c>
    </row>
    <row r="65" spans="1:6">
      <c r="A65" s="1945"/>
      <c r="B65" s="1935"/>
      <c r="C65" s="1916"/>
      <c r="D65" s="1935">
        <f t="shared" si="4"/>
        <v>0</v>
      </c>
      <c r="E65" s="1992">
        <f t="shared" si="4"/>
        <v>0</v>
      </c>
    </row>
    <row r="66" spans="1:6">
      <c r="A66" s="1941" t="s">
        <v>175</v>
      </c>
      <c r="B66" s="1946"/>
      <c r="C66" s="1946"/>
      <c r="D66" s="1946"/>
      <c r="E66" s="1947"/>
    </row>
    <row r="67" spans="1:6">
      <c r="A67" s="1926"/>
      <c r="B67" s="1933"/>
      <c r="C67" s="1933"/>
      <c r="D67" s="1933"/>
      <c r="E67" s="1927"/>
    </row>
    <row r="68" spans="1:6">
      <c r="A68" s="1926"/>
      <c r="B68" s="1933"/>
      <c r="C68" s="1933"/>
      <c r="D68" s="1933"/>
      <c r="E68" s="1927"/>
    </row>
    <row r="69" spans="1:6" ht="37" customHeight="1">
      <c r="A69" s="149" t="s">
        <v>176</v>
      </c>
      <c r="B69" s="132">
        <v>0</v>
      </c>
      <c r="C69" s="132">
        <v>0</v>
      </c>
      <c r="D69" s="137">
        <f t="shared" ref="D69:E73" si="5">C69*5/100+C69</f>
        <v>0</v>
      </c>
      <c r="E69" s="137">
        <f t="shared" si="5"/>
        <v>0</v>
      </c>
    </row>
    <row r="70" spans="1:6" ht="37" customHeight="1">
      <c r="A70" s="150" t="s">
        <v>183</v>
      </c>
      <c r="B70" s="134">
        <v>0</v>
      </c>
      <c r="C70" s="162">
        <v>0</v>
      </c>
      <c r="D70" s="162">
        <f t="shared" si="5"/>
        <v>0</v>
      </c>
      <c r="E70" s="162">
        <f t="shared" si="5"/>
        <v>0</v>
      </c>
    </row>
    <row r="71" spans="1:6">
      <c r="A71" s="1976" t="s">
        <v>850</v>
      </c>
      <c r="B71" s="1934"/>
      <c r="C71" s="1934">
        <v>0</v>
      </c>
      <c r="D71" s="1934">
        <f t="shared" si="5"/>
        <v>0</v>
      </c>
      <c r="E71" s="1934">
        <f t="shared" si="5"/>
        <v>0</v>
      </c>
    </row>
    <row r="72" spans="1:6">
      <c r="A72" s="1944"/>
      <c r="B72" s="1970"/>
      <c r="C72" s="1970"/>
      <c r="D72" s="1970">
        <f t="shared" si="5"/>
        <v>0</v>
      </c>
      <c r="E72" s="1970">
        <f t="shared" si="5"/>
        <v>0</v>
      </c>
    </row>
    <row r="73" spans="1:6">
      <c r="A73" s="1945"/>
      <c r="B73" s="1935"/>
      <c r="C73" s="1935"/>
      <c r="D73" s="1935">
        <f t="shared" si="5"/>
        <v>0</v>
      </c>
      <c r="E73" s="1935">
        <f t="shared" si="5"/>
        <v>0</v>
      </c>
    </row>
    <row r="74" spans="1:6">
      <c r="A74" s="1926" t="s">
        <v>184</v>
      </c>
      <c r="B74" s="1936">
        <f>SUM(B59+B61+B63+B64+B69+B70+B71)</f>
        <v>0</v>
      </c>
      <c r="C74" s="1936">
        <f>SUM(C59+C61+C63+C64+C69+C70+C71)</f>
        <v>234209143</v>
      </c>
      <c r="D74" s="1981">
        <f>SUM(D59+D61+D63+D64+D69+D70+D71)</f>
        <v>245919600.15000001</v>
      </c>
      <c r="E74" s="1981">
        <f>SUM(E59+E61+E63+E64+E69+E70+E71)</f>
        <v>258215580.1575</v>
      </c>
    </row>
    <row r="75" spans="1:6">
      <c r="A75" s="1926"/>
      <c r="B75" s="1936"/>
      <c r="C75" s="1936"/>
      <c r="D75" s="1981"/>
      <c r="E75" s="1981"/>
    </row>
    <row r="76" spans="1:6">
      <c r="A76" s="1938"/>
      <c r="B76" s="1937"/>
      <c r="C76" s="1937"/>
      <c r="D76" s="1981"/>
      <c r="E76" s="1981"/>
    </row>
    <row r="77" spans="1:6" ht="26.15" customHeight="1">
      <c r="A77" s="1932" t="s">
        <v>185</v>
      </c>
      <c r="B77" s="1933"/>
      <c r="C77" s="1933"/>
      <c r="D77" s="1933"/>
      <c r="E77" s="1956"/>
      <c r="F77" s="277"/>
    </row>
    <row r="78" spans="1:6" ht="26.15" customHeight="1" thickBot="1">
      <c r="A78" s="152" t="s">
        <v>169</v>
      </c>
      <c r="B78" s="128" t="s">
        <v>240</v>
      </c>
      <c r="C78" s="111" t="s">
        <v>241</v>
      </c>
      <c r="D78" s="1957" t="s">
        <v>242</v>
      </c>
      <c r="E78" s="1957"/>
      <c r="F78" s="277"/>
    </row>
    <row r="79" spans="1:6" ht="26.15" customHeight="1" thickBot="1">
      <c r="A79" s="208"/>
      <c r="B79" s="1492" t="s">
        <v>155</v>
      </c>
      <c r="C79" s="1493" t="s">
        <v>156</v>
      </c>
      <c r="D79" s="1494" t="s">
        <v>778</v>
      </c>
      <c r="E79" s="1494" t="s">
        <v>913</v>
      </c>
      <c r="F79" s="277"/>
    </row>
    <row r="80" spans="1:6">
      <c r="A80" s="1939" t="s">
        <v>182</v>
      </c>
      <c r="B80" s="1923"/>
      <c r="C80" s="1923"/>
      <c r="D80" s="1923"/>
      <c r="E80" s="1924"/>
    </row>
    <row r="81" spans="1:6">
      <c r="A81" s="1940"/>
      <c r="B81" s="1923"/>
      <c r="C81" s="1923"/>
      <c r="D81" s="1923"/>
      <c r="E81" s="1924"/>
    </row>
    <row r="82" spans="1:6" ht="24" customHeight="1">
      <c r="A82" s="150" t="s">
        <v>171</v>
      </c>
      <c r="B82" s="161"/>
      <c r="C82" s="118">
        <f>TREASURY!C15</f>
        <v>199253996</v>
      </c>
      <c r="D82" s="161">
        <f t="shared" ref="D82:E84" si="6">C82*5/100+C82</f>
        <v>209216695.80000001</v>
      </c>
      <c r="E82" s="161">
        <f t="shared" si="6"/>
        <v>219677530.59</v>
      </c>
    </row>
    <row r="83" spans="1:6" ht="24" customHeight="1">
      <c r="A83" s="149" t="s">
        <v>172</v>
      </c>
      <c r="B83" s="118"/>
      <c r="C83" s="133">
        <f>TREASURY!C110</f>
        <v>31970000</v>
      </c>
      <c r="D83" s="118">
        <f t="shared" si="6"/>
        <v>33568500</v>
      </c>
      <c r="E83" s="118">
        <f>D83*5/100+D83</f>
        <v>35246925</v>
      </c>
    </row>
    <row r="84" spans="1:6" ht="37" customHeight="1">
      <c r="A84" s="150" t="s">
        <v>173</v>
      </c>
      <c r="B84" s="134"/>
      <c r="C84" s="108">
        <v>0</v>
      </c>
      <c r="D84" s="135">
        <f t="shared" si="6"/>
        <v>0</v>
      </c>
      <c r="E84" s="135">
        <f>D84*5/100+D84</f>
        <v>0</v>
      </c>
    </row>
    <row r="85" spans="1:6">
      <c r="A85" s="149" t="s">
        <v>174</v>
      </c>
      <c r="B85" s="118"/>
      <c r="C85" s="133">
        <f>TREASURY!C123</f>
        <v>2985147</v>
      </c>
      <c r="D85" s="118">
        <f>C85*5/100+C85</f>
        <v>3134404.35</v>
      </c>
      <c r="E85" s="160">
        <f>D85*5/100+D85</f>
        <v>3291124.5674999999</v>
      </c>
    </row>
    <row r="86" spans="1:6">
      <c r="A86" s="1926" t="s">
        <v>175</v>
      </c>
      <c r="B86" s="1950"/>
      <c r="C86" s="1951"/>
      <c r="D86" s="1951"/>
      <c r="E86" s="1952"/>
    </row>
    <row r="87" spans="1:6">
      <c r="A87" s="1926"/>
      <c r="B87" s="1953"/>
      <c r="C87" s="1954"/>
      <c r="D87" s="1954"/>
      <c r="E87" s="1955"/>
    </row>
    <row r="88" spans="1:6" ht="37" customHeight="1">
      <c r="A88" s="149" t="s">
        <v>176</v>
      </c>
      <c r="B88" s="139">
        <v>0</v>
      </c>
      <c r="C88" s="139">
        <v>0</v>
      </c>
      <c r="D88" s="108">
        <f t="shared" ref="D88:E90" si="7">C88*5/100+C88</f>
        <v>0</v>
      </c>
      <c r="E88" s="979">
        <f t="shared" si="7"/>
        <v>0</v>
      </c>
    </row>
    <row r="89" spans="1:6" ht="37" customHeight="1" thickBot="1">
      <c r="A89" s="150" t="s">
        <v>183</v>
      </c>
      <c r="B89" s="132">
        <v>0</v>
      </c>
      <c r="C89" s="139">
        <v>0</v>
      </c>
      <c r="D89" s="143">
        <f t="shared" si="7"/>
        <v>0</v>
      </c>
      <c r="E89" s="980">
        <f t="shared" si="7"/>
        <v>0</v>
      </c>
    </row>
    <row r="90" spans="1:6" ht="15" thickBot="1">
      <c r="A90" s="1517" t="s">
        <v>850</v>
      </c>
      <c r="B90" s="135"/>
      <c r="C90" s="139">
        <f>TREASURY!C128</f>
        <v>40000000</v>
      </c>
      <c r="D90" s="136">
        <f t="shared" si="7"/>
        <v>42000000</v>
      </c>
      <c r="E90" s="135">
        <f t="shared" si="7"/>
        <v>44100000</v>
      </c>
    </row>
    <row r="91" spans="1:6" ht="15" thickBot="1">
      <c r="A91" s="1941" t="s">
        <v>184</v>
      </c>
      <c r="B91" s="1971">
        <f>SUM(B82+B83+B84+B85+B88+B89+B90)</f>
        <v>0</v>
      </c>
      <c r="C91" s="1971">
        <f>SUM(C82+C83+C84+C85+C88+C89+C90)</f>
        <v>274209143</v>
      </c>
      <c r="D91" s="1917">
        <f>SUM(D82+D83+D84+D85+D88+D89+D90)</f>
        <v>287919600.14999998</v>
      </c>
      <c r="E91" s="1981">
        <f>SUM(E82+E83+E84+E85+E88+E89+E90)</f>
        <v>302315580.15750003</v>
      </c>
    </row>
    <row r="92" spans="1:6">
      <c r="A92" s="1938"/>
      <c r="B92" s="1937"/>
      <c r="C92" s="1937"/>
      <c r="D92" s="1918"/>
      <c r="E92" s="1981"/>
    </row>
    <row r="93" spans="1:6">
      <c r="A93" s="148"/>
      <c r="B93" s="815"/>
      <c r="C93" s="815"/>
      <c r="D93" s="815"/>
      <c r="E93" s="814"/>
    </row>
    <row r="94" spans="1:6" ht="15" customHeight="1">
      <c r="A94" s="1941" t="s">
        <v>248</v>
      </c>
      <c r="B94" s="1946"/>
      <c r="C94" s="1972"/>
      <c r="D94" s="1972"/>
      <c r="E94" s="1995"/>
      <c r="F94" s="277"/>
    </row>
    <row r="95" spans="1:6">
      <c r="A95" s="1926"/>
      <c r="B95" s="1933"/>
      <c r="C95" s="1973"/>
      <c r="D95" s="1973"/>
      <c r="E95" s="1996"/>
      <c r="F95" s="277"/>
    </row>
    <row r="96" spans="1:6">
      <c r="A96" s="1948"/>
      <c r="B96" s="1949"/>
      <c r="C96" s="1974"/>
      <c r="D96" s="1974"/>
      <c r="E96" s="2006"/>
      <c r="F96" s="277"/>
    </row>
    <row r="97" spans="1:5" ht="28.5" thickBot="1">
      <c r="A97" s="151" t="s">
        <v>169</v>
      </c>
      <c r="B97" s="128" t="s">
        <v>240</v>
      </c>
      <c r="C97" s="111" t="s">
        <v>241</v>
      </c>
      <c r="D97" s="1925" t="s">
        <v>242</v>
      </c>
      <c r="E97" s="1920"/>
    </row>
    <row r="98" spans="1:5" ht="15" thickBot="1">
      <c r="A98" s="818"/>
      <c r="B98" s="1492" t="s">
        <v>155</v>
      </c>
      <c r="C98" s="1493" t="s">
        <v>156</v>
      </c>
      <c r="D98" s="1494" t="s">
        <v>778</v>
      </c>
      <c r="E98" s="1494" t="s">
        <v>913</v>
      </c>
    </row>
    <row r="99" spans="1:5">
      <c r="A99" s="1939" t="s">
        <v>182</v>
      </c>
      <c r="B99" s="1962"/>
      <c r="C99" s="1963"/>
      <c r="D99" s="1963"/>
      <c r="E99" s="1964"/>
    </row>
    <row r="100" spans="1:5">
      <c r="A100" s="1940"/>
      <c r="B100" s="1965"/>
      <c r="C100" s="1966"/>
      <c r="D100" s="1966"/>
      <c r="E100" s="1967"/>
    </row>
    <row r="101" spans="1:5" ht="15" thickBot="1">
      <c r="A101" s="730" t="s">
        <v>171</v>
      </c>
      <c r="B101" s="137">
        <v>0</v>
      </c>
      <c r="C101" s="731">
        <f>TREASURY!I15</f>
        <v>0</v>
      </c>
      <c r="D101" s="137">
        <f t="shared" ref="D101:E104" si="8">C101*5/100+C101</f>
        <v>0</v>
      </c>
      <c r="E101" s="733">
        <f t="shared" si="8"/>
        <v>0</v>
      </c>
    </row>
    <row r="102" spans="1:5" ht="15" thickBot="1">
      <c r="A102" s="203" t="s">
        <v>172</v>
      </c>
      <c r="B102" s="161"/>
      <c r="C102" s="1481">
        <f>TREASURY!I110</f>
        <v>37784853</v>
      </c>
      <c r="D102" s="161">
        <f t="shared" si="8"/>
        <v>39674095.649999999</v>
      </c>
      <c r="E102" s="202">
        <f t="shared" si="8"/>
        <v>41657800.432499997</v>
      </c>
    </row>
    <row r="103" spans="1:5" ht="15" thickBot="1">
      <c r="A103" s="149" t="s">
        <v>173</v>
      </c>
      <c r="B103" s="132"/>
      <c r="C103" s="731">
        <f>TREASURY!I17</f>
        <v>0</v>
      </c>
      <c r="D103" s="137">
        <f t="shared" si="8"/>
        <v>0</v>
      </c>
      <c r="E103" s="205">
        <f t="shared" si="8"/>
        <v>0</v>
      </c>
    </row>
    <row r="104" spans="1:5" ht="15" thickBot="1">
      <c r="A104" s="149" t="s">
        <v>174</v>
      </c>
      <c r="B104" s="3"/>
      <c r="C104" s="731">
        <f>TREASURY!I123</f>
        <v>0</v>
      </c>
      <c r="D104" s="137">
        <f t="shared" si="8"/>
        <v>0</v>
      </c>
      <c r="E104" s="205">
        <f t="shared" si="8"/>
        <v>0</v>
      </c>
    </row>
    <row r="105" spans="1:5" ht="25" customHeight="1">
      <c r="A105" s="1939" t="s">
        <v>175</v>
      </c>
      <c r="B105" s="1962"/>
      <c r="C105" s="1963"/>
      <c r="D105" s="1963"/>
      <c r="E105" s="1964"/>
    </row>
    <row r="106" spans="1:5" ht="37" customHeight="1">
      <c r="A106" s="1940"/>
      <c r="B106" s="1965"/>
      <c r="C106" s="1966"/>
      <c r="D106" s="1966"/>
      <c r="E106" s="1967"/>
    </row>
    <row r="107" spans="1:5">
      <c r="A107" s="149" t="s">
        <v>176</v>
      </c>
      <c r="B107" s="132">
        <v>0</v>
      </c>
      <c r="C107" s="143">
        <v>0</v>
      </c>
      <c r="D107" s="137">
        <f t="shared" ref="D107:E109" si="9">C107*5/100+C107</f>
        <v>0</v>
      </c>
      <c r="E107" s="205">
        <f t="shared" si="9"/>
        <v>0</v>
      </c>
    </row>
    <row r="108" spans="1:5">
      <c r="A108" s="150" t="s">
        <v>183</v>
      </c>
      <c r="B108" s="134">
        <v>0</v>
      </c>
      <c r="C108" s="108">
        <v>0</v>
      </c>
      <c r="D108" s="162">
        <f t="shared" si="9"/>
        <v>0</v>
      </c>
      <c r="E108" s="204">
        <f t="shared" si="9"/>
        <v>0</v>
      </c>
    </row>
    <row r="109" spans="1:5">
      <c r="A109" s="1517" t="s">
        <v>850</v>
      </c>
      <c r="B109" s="137">
        <v>0</v>
      </c>
      <c r="C109" s="133">
        <f>TREASURY!I128</f>
        <v>0</v>
      </c>
      <c r="D109" s="118">
        <f t="shared" si="9"/>
        <v>0</v>
      </c>
      <c r="E109" s="160">
        <f t="shared" si="9"/>
        <v>0</v>
      </c>
    </row>
    <row r="110" spans="1:5">
      <c r="A110" s="1941" t="s">
        <v>184</v>
      </c>
      <c r="B110" s="1971">
        <f>SUM(B101+B102+B103+B104+B107+B108+B109)</f>
        <v>0</v>
      </c>
      <c r="C110" s="1917">
        <f>SUM(C101+C102+C103+C104+C107+C108+C109)</f>
        <v>37784853</v>
      </c>
      <c r="D110" s="1971">
        <f>SUM(D101+D102+D103+D104+D107+D108+D109)</f>
        <v>39674095.649999999</v>
      </c>
      <c r="E110" s="2007">
        <f>SUM(E101+E102+E103+E104+E107+E108+E109)</f>
        <v>41657800.432499997</v>
      </c>
    </row>
    <row r="111" spans="1:5">
      <c r="A111" s="1938"/>
      <c r="B111" s="1937"/>
      <c r="C111" s="1918"/>
      <c r="D111" s="1937"/>
      <c r="E111" s="1993"/>
    </row>
    <row r="112" spans="1:5">
      <c r="A112" s="1961" t="s">
        <v>789</v>
      </c>
      <c r="B112" s="1933"/>
      <c r="C112" s="1933"/>
      <c r="D112" s="1973"/>
      <c r="E112" s="1968"/>
    </row>
    <row r="113" spans="1:6">
      <c r="A113" s="1932"/>
      <c r="B113" s="1933"/>
      <c r="C113" s="1933"/>
      <c r="D113" s="1973"/>
      <c r="E113" s="1968"/>
    </row>
    <row r="114" spans="1:6" ht="28.5" thickBot="1">
      <c r="A114" s="152" t="s">
        <v>169</v>
      </c>
      <c r="B114" s="128" t="s">
        <v>240</v>
      </c>
      <c r="C114" s="111" t="s">
        <v>241</v>
      </c>
      <c r="D114" s="1919" t="s">
        <v>242</v>
      </c>
      <c r="E114" s="1958"/>
    </row>
    <row r="115" spans="1:6" ht="15" thickBot="1">
      <c r="A115" s="208"/>
      <c r="B115" s="1492" t="s">
        <v>155</v>
      </c>
      <c r="C115" s="1493" t="s">
        <v>156</v>
      </c>
      <c r="D115" s="1494" t="s">
        <v>778</v>
      </c>
      <c r="E115" s="1494" t="s">
        <v>913</v>
      </c>
    </row>
    <row r="116" spans="1:6">
      <c r="A116" s="1939" t="s">
        <v>182</v>
      </c>
      <c r="B116" s="1923"/>
      <c r="C116" s="1923"/>
      <c r="D116" s="1923"/>
      <c r="E116" s="1924"/>
    </row>
    <row r="117" spans="1:6" ht="24" customHeight="1">
      <c r="A117" s="1942"/>
      <c r="B117" s="1923"/>
      <c r="C117" s="1923"/>
      <c r="D117" s="1923"/>
      <c r="E117" s="1924"/>
    </row>
    <row r="118" spans="1:6" ht="15" thickBot="1">
      <c r="A118" s="149" t="s">
        <v>171</v>
      </c>
      <c r="B118" s="137">
        <v>0</v>
      </c>
      <c r="C118" s="143">
        <f>TREASURY!E15</f>
        <v>0</v>
      </c>
      <c r="D118" s="137">
        <f t="shared" ref="D118:E121" si="10">C118*5/100+C118</f>
        <v>0</v>
      </c>
      <c r="E118" s="205">
        <f t="shared" si="10"/>
        <v>0</v>
      </c>
    </row>
    <row r="119" spans="1:6" ht="15" thickBot="1">
      <c r="A119" s="150" t="s">
        <v>172</v>
      </c>
      <c r="B119" s="135">
        <v>0</v>
      </c>
      <c r="C119" s="1481">
        <f>TREASURY!E110</f>
        <v>10340000</v>
      </c>
      <c r="D119" s="135">
        <f t="shared" si="10"/>
        <v>10857000</v>
      </c>
      <c r="E119" s="202">
        <f t="shared" si="10"/>
        <v>11399850</v>
      </c>
    </row>
    <row r="120" spans="1:6" ht="15" thickBot="1">
      <c r="A120" s="149" t="s">
        <v>173</v>
      </c>
      <c r="B120" s="132">
        <v>0</v>
      </c>
      <c r="C120" s="143">
        <f>TREASURY!E17</f>
        <v>0</v>
      </c>
      <c r="D120" s="137">
        <f t="shared" si="10"/>
        <v>0</v>
      </c>
      <c r="E120" s="205">
        <f t="shared" si="10"/>
        <v>0</v>
      </c>
    </row>
    <row r="121" spans="1:6" ht="15" thickBot="1">
      <c r="A121" s="149" t="s">
        <v>174</v>
      </c>
      <c r="B121" s="3"/>
      <c r="C121" s="143">
        <f>TREASURY!E123</f>
        <v>0</v>
      </c>
      <c r="D121" s="137">
        <f t="shared" si="10"/>
        <v>0</v>
      </c>
      <c r="E121" s="205">
        <f t="shared" si="10"/>
        <v>0</v>
      </c>
    </row>
    <row r="122" spans="1:6">
      <c r="A122" s="1939" t="s">
        <v>175</v>
      </c>
      <c r="B122" s="1950"/>
      <c r="C122" s="1951"/>
      <c r="D122" s="1951"/>
      <c r="E122" s="1952"/>
    </row>
    <row r="123" spans="1:6" ht="22" customHeight="1">
      <c r="A123" s="1940"/>
      <c r="B123" s="1953"/>
      <c r="C123" s="1954"/>
      <c r="D123" s="1954"/>
      <c r="E123" s="1955"/>
    </row>
    <row r="124" spans="1:6" ht="21" customHeight="1">
      <c r="A124" s="149" t="s">
        <v>176</v>
      </c>
      <c r="B124" s="132">
        <v>0</v>
      </c>
      <c r="C124" s="143">
        <v>0</v>
      </c>
      <c r="D124" s="137">
        <f t="shared" ref="D124:E126" si="11">C124*5/100+C124</f>
        <v>0</v>
      </c>
      <c r="E124" s="205">
        <f t="shared" si="11"/>
        <v>0</v>
      </c>
    </row>
    <row r="125" spans="1:6">
      <c r="A125" s="150" t="s">
        <v>183</v>
      </c>
      <c r="B125" s="134">
        <v>0</v>
      </c>
      <c r="C125" s="108">
        <v>0</v>
      </c>
      <c r="D125" s="162">
        <f t="shared" si="11"/>
        <v>0</v>
      </c>
      <c r="E125" s="204">
        <f t="shared" si="11"/>
        <v>0</v>
      </c>
    </row>
    <row r="126" spans="1:6">
      <c r="A126" s="1517" t="s">
        <v>850</v>
      </c>
      <c r="B126" s="137">
        <v>0</v>
      </c>
      <c r="C126" s="133">
        <f>TREASURY!E128</f>
        <v>0</v>
      </c>
      <c r="D126" s="118">
        <f t="shared" si="11"/>
        <v>0</v>
      </c>
      <c r="E126" s="160">
        <f t="shared" si="11"/>
        <v>0</v>
      </c>
    </row>
    <row r="127" spans="1:6">
      <c r="A127" s="1944" t="s">
        <v>184</v>
      </c>
      <c r="B127" s="1970">
        <f>SUM(B118+B119+B120+B121+B124+B125+B126)</f>
        <v>0</v>
      </c>
      <c r="C127" s="1915">
        <f>SUM(C118+C119+C120+C121+C124+C125+C126)</f>
        <v>10340000</v>
      </c>
      <c r="D127" s="1970">
        <f>SUM(D118+D119+D120+D121+D124+D125+D126)</f>
        <v>10857000</v>
      </c>
      <c r="E127" s="1991">
        <f>SUM(E118+E119+E120+E121+E124+E125+E126)</f>
        <v>11399850</v>
      </c>
    </row>
    <row r="128" spans="1:6">
      <c r="A128" s="1945"/>
      <c r="B128" s="1935"/>
      <c r="C128" s="1916"/>
      <c r="D128" s="1935"/>
      <c r="E128" s="1992"/>
      <c r="F128" s="277"/>
    </row>
    <row r="129" spans="1:9">
      <c r="A129" s="2005" t="s">
        <v>790</v>
      </c>
      <c r="B129" s="1946"/>
      <c r="C129" s="1946"/>
      <c r="D129" s="1946"/>
      <c r="E129" s="1995"/>
      <c r="F129" s="277"/>
    </row>
    <row r="130" spans="1:9">
      <c r="A130" s="1926"/>
      <c r="B130" s="1933"/>
      <c r="C130" s="1933"/>
      <c r="D130" s="1933"/>
      <c r="E130" s="1996"/>
      <c r="F130" s="277"/>
    </row>
    <row r="131" spans="1:9">
      <c r="A131" s="1938"/>
      <c r="B131" s="1998"/>
      <c r="C131" s="1998"/>
      <c r="D131" s="1998"/>
      <c r="E131" s="1997"/>
      <c r="F131" s="277"/>
    </row>
    <row r="132" spans="1:9" ht="28.5" thickBot="1">
      <c r="A132" s="286" t="s">
        <v>169</v>
      </c>
      <c r="B132" s="288" t="s">
        <v>240</v>
      </c>
      <c r="C132" s="288" t="s">
        <v>241</v>
      </c>
      <c r="D132" s="1959" t="s">
        <v>242</v>
      </c>
      <c r="E132" s="1960"/>
    </row>
    <row r="133" spans="1:9" ht="15" thickBot="1">
      <c r="A133" s="290"/>
      <c r="B133" s="1492" t="s">
        <v>155</v>
      </c>
      <c r="C133" s="1493" t="s">
        <v>156</v>
      </c>
      <c r="D133" s="1494" t="s">
        <v>778</v>
      </c>
      <c r="E133" s="1494" t="s">
        <v>913</v>
      </c>
    </row>
    <row r="134" spans="1:9" ht="24" customHeight="1">
      <c r="A134" s="1939" t="s">
        <v>182</v>
      </c>
      <c r="B134" s="1950"/>
      <c r="C134" s="1951"/>
      <c r="D134" s="1951"/>
      <c r="E134" s="1952"/>
    </row>
    <row r="135" spans="1:9" ht="24" customHeight="1">
      <c r="A135" s="1940"/>
      <c r="B135" s="1953"/>
      <c r="C135" s="1954"/>
      <c r="D135" s="1954"/>
      <c r="E135" s="1955"/>
      <c r="I135" s="127"/>
    </row>
    <row r="136" spans="1:9" ht="21" customHeight="1">
      <c r="A136" s="150" t="s">
        <v>171</v>
      </c>
      <c r="B136" s="141">
        <v>0</v>
      </c>
      <c r="C136" s="137">
        <f>TREASURY!F15</f>
        <v>0</v>
      </c>
      <c r="D136" s="141">
        <f t="shared" ref="D136:E139" si="12">C136*5/100+C136</f>
        <v>0</v>
      </c>
      <c r="E136" s="204">
        <f t="shared" si="12"/>
        <v>0</v>
      </c>
    </row>
    <row r="137" spans="1:9">
      <c r="A137" s="149" t="s">
        <v>172</v>
      </c>
      <c r="B137" s="118"/>
      <c r="C137" s="981">
        <f>TREASURY!F110</f>
        <v>9800000</v>
      </c>
      <c r="D137" s="118">
        <f t="shared" si="12"/>
        <v>10290000</v>
      </c>
      <c r="E137" s="160">
        <f t="shared" si="12"/>
        <v>10804500</v>
      </c>
    </row>
    <row r="138" spans="1:9">
      <c r="A138" s="150" t="s">
        <v>173</v>
      </c>
      <c r="B138" s="134"/>
      <c r="C138" s="137">
        <f>TREASURY!F17</f>
        <v>0</v>
      </c>
      <c r="D138" s="162">
        <f t="shared" si="12"/>
        <v>0</v>
      </c>
      <c r="E138" s="204">
        <f t="shared" si="12"/>
        <v>0</v>
      </c>
    </row>
    <row r="139" spans="1:9">
      <c r="A139" s="149" t="s">
        <v>174</v>
      </c>
      <c r="B139" s="137"/>
      <c r="C139" s="143">
        <f>TREASURY!F123</f>
        <v>0</v>
      </c>
      <c r="D139" s="137">
        <f t="shared" si="12"/>
        <v>0</v>
      </c>
      <c r="E139" s="205">
        <f t="shared" si="12"/>
        <v>0</v>
      </c>
      <c r="H139" s="127"/>
    </row>
    <row r="140" spans="1:9" ht="18" customHeight="1">
      <c r="A140" s="1926" t="s">
        <v>175</v>
      </c>
      <c r="B140" s="1950"/>
      <c r="C140" s="1951"/>
      <c r="D140" s="1951"/>
      <c r="E140" s="1952"/>
    </row>
    <row r="141" spans="1:9" ht="21" customHeight="1">
      <c r="A141" s="1926"/>
      <c r="B141" s="1953"/>
      <c r="C141" s="1954"/>
      <c r="D141" s="1954"/>
      <c r="E141" s="1955"/>
    </row>
    <row r="142" spans="1:9">
      <c r="A142" s="149" t="s">
        <v>176</v>
      </c>
      <c r="B142" s="132">
        <v>0</v>
      </c>
      <c r="C142" s="143">
        <v>0</v>
      </c>
      <c r="D142" s="137">
        <f t="shared" ref="D142:E144" si="13">C142*5/100+C142</f>
        <v>0</v>
      </c>
      <c r="E142" s="205">
        <f t="shared" si="13"/>
        <v>0</v>
      </c>
    </row>
    <row r="143" spans="1:9">
      <c r="A143" s="150" t="s">
        <v>183</v>
      </c>
      <c r="B143" s="134">
        <v>0</v>
      </c>
      <c r="C143" s="108">
        <v>0</v>
      </c>
      <c r="D143" s="162">
        <f t="shared" si="13"/>
        <v>0</v>
      </c>
      <c r="E143" s="204">
        <f t="shared" si="13"/>
        <v>0</v>
      </c>
    </row>
    <row r="144" spans="1:9">
      <c r="A144" s="1517" t="s">
        <v>850</v>
      </c>
      <c r="B144" s="137">
        <v>0</v>
      </c>
      <c r="C144" s="133">
        <f>TREASURY!F128</f>
        <v>0</v>
      </c>
      <c r="D144" s="118">
        <f t="shared" si="13"/>
        <v>0</v>
      </c>
      <c r="E144" s="160">
        <f t="shared" si="13"/>
        <v>0</v>
      </c>
    </row>
    <row r="145" spans="1:5">
      <c r="A145" s="1941" t="s">
        <v>184</v>
      </c>
      <c r="B145" s="1971">
        <f>SUM(B136+B137+B138+B139+B142+B143+B144)</f>
        <v>0</v>
      </c>
      <c r="C145" s="1917">
        <f>SUM(C136+C137+C138+C139+C142+C143+C144)</f>
        <v>9800000</v>
      </c>
      <c r="D145" s="1971">
        <f>SUM(D136+D137+D138+D139+D142+D143+D144)</f>
        <v>10290000</v>
      </c>
      <c r="E145" s="2007">
        <f>SUM(E136+E137+E138+E139+E142+E143+E144)</f>
        <v>10804500</v>
      </c>
    </row>
    <row r="146" spans="1:5">
      <c r="A146" s="1938"/>
      <c r="B146" s="1937"/>
      <c r="C146" s="1918"/>
      <c r="D146" s="1937"/>
      <c r="E146" s="1993"/>
    </row>
    <row r="147" spans="1:5" ht="15" customHeight="1">
      <c r="A147" s="2005" t="s">
        <v>791</v>
      </c>
      <c r="B147" s="1946"/>
      <c r="C147" s="1946"/>
      <c r="D147" s="1946"/>
      <c r="E147" s="1995"/>
    </row>
    <row r="148" spans="1:5" ht="15" customHeight="1">
      <c r="A148" s="1926"/>
      <c r="B148" s="1933"/>
      <c r="C148" s="1933"/>
      <c r="D148" s="1933"/>
      <c r="E148" s="1996"/>
    </row>
    <row r="149" spans="1:5" ht="15" customHeight="1">
      <c r="A149" s="1938"/>
      <c r="B149" s="1998"/>
      <c r="C149" s="1998"/>
      <c r="D149" s="1998"/>
      <c r="E149" s="1997"/>
    </row>
    <row r="150" spans="1:5" ht="24.75" customHeight="1" thickBot="1">
      <c r="A150" s="286" t="s">
        <v>169</v>
      </c>
      <c r="B150" s="288" t="s">
        <v>240</v>
      </c>
      <c r="C150" s="288" t="s">
        <v>241</v>
      </c>
      <c r="D150" s="1959" t="s">
        <v>242</v>
      </c>
      <c r="E150" s="1960"/>
    </row>
    <row r="151" spans="1:5" ht="15" thickBot="1">
      <c r="A151" s="290"/>
      <c r="B151" s="1492" t="s">
        <v>155</v>
      </c>
      <c r="C151" s="1493" t="s">
        <v>156</v>
      </c>
      <c r="D151" s="1494" t="s">
        <v>778</v>
      </c>
      <c r="E151" s="1494" t="s">
        <v>913</v>
      </c>
    </row>
    <row r="152" spans="1:5">
      <c r="A152" s="1939" t="s">
        <v>182</v>
      </c>
      <c r="B152" s="1950"/>
      <c r="C152" s="1951"/>
      <c r="D152" s="1951"/>
      <c r="E152" s="1952"/>
    </row>
    <row r="153" spans="1:5">
      <c r="A153" s="1940"/>
      <c r="B153" s="1953"/>
      <c r="C153" s="1954"/>
      <c r="D153" s="1954"/>
      <c r="E153" s="1955"/>
    </row>
    <row r="154" spans="1:5">
      <c r="A154" s="150" t="s">
        <v>171</v>
      </c>
      <c r="B154" s="141">
        <v>0</v>
      </c>
      <c r="C154" s="137">
        <f>TREASURY!G15</f>
        <v>0</v>
      </c>
      <c r="D154" s="141">
        <f t="shared" ref="D154:E157" si="14">C154*5/100+C154</f>
        <v>0</v>
      </c>
      <c r="E154" s="204">
        <f t="shared" si="14"/>
        <v>0</v>
      </c>
    </row>
    <row r="155" spans="1:5">
      <c r="A155" s="149" t="s">
        <v>172</v>
      </c>
      <c r="B155" s="118"/>
      <c r="C155" s="3">
        <f>TREASURY!G110</f>
        <v>9114853</v>
      </c>
      <c r="D155" s="118">
        <f t="shared" si="14"/>
        <v>9570595.6500000004</v>
      </c>
      <c r="E155" s="160">
        <f t="shared" si="14"/>
        <v>10049125.432500001</v>
      </c>
    </row>
    <row r="156" spans="1:5">
      <c r="A156" s="150" t="s">
        <v>173</v>
      </c>
      <c r="B156" s="134">
        <v>0</v>
      </c>
      <c r="C156" s="137">
        <f>TREASURY!H17</f>
        <v>0</v>
      </c>
      <c r="D156" s="162">
        <f t="shared" si="14"/>
        <v>0</v>
      </c>
      <c r="E156" s="204">
        <f t="shared" si="14"/>
        <v>0</v>
      </c>
    </row>
    <row r="157" spans="1:5">
      <c r="A157" s="149" t="s">
        <v>174</v>
      </c>
      <c r="B157" s="137">
        <v>0</v>
      </c>
      <c r="C157" s="143">
        <f>TREASURY!G123</f>
        <v>0</v>
      </c>
      <c r="D157" s="137">
        <f t="shared" si="14"/>
        <v>0</v>
      </c>
      <c r="E157" s="205">
        <f t="shared" si="14"/>
        <v>0</v>
      </c>
    </row>
    <row r="158" spans="1:5">
      <c r="A158" s="1926" t="s">
        <v>175</v>
      </c>
      <c r="B158" s="1950"/>
      <c r="C158" s="1951"/>
      <c r="D158" s="1951"/>
      <c r="E158" s="1952"/>
    </row>
    <row r="159" spans="1:5">
      <c r="A159" s="1926"/>
      <c r="B159" s="1953"/>
      <c r="C159" s="1954"/>
      <c r="D159" s="1954"/>
      <c r="E159" s="1955"/>
    </row>
    <row r="160" spans="1:5">
      <c r="A160" s="149" t="s">
        <v>176</v>
      </c>
      <c r="B160" s="132">
        <v>0</v>
      </c>
      <c r="C160" s="143">
        <v>0</v>
      </c>
      <c r="D160" s="137">
        <f>C160*5/100+C160</f>
        <v>0</v>
      </c>
      <c r="E160" s="205">
        <f>D160*5/100+D160</f>
        <v>0</v>
      </c>
    </row>
    <row r="161" spans="1:5">
      <c r="A161" s="150" t="s">
        <v>183</v>
      </c>
      <c r="B161" s="134">
        <v>0</v>
      </c>
      <c r="C161" s="108">
        <v>0</v>
      </c>
      <c r="D161" s="162">
        <f>C161*5/100+C161</f>
        <v>0</v>
      </c>
      <c r="E161" s="204">
        <f>D161*5/100+D161</f>
        <v>0</v>
      </c>
    </row>
    <row r="162" spans="1:5" ht="15" thickBot="1">
      <c r="A162" s="1047"/>
      <c r="B162" s="134"/>
      <c r="C162" s="1058"/>
      <c r="D162" s="1053"/>
      <c r="E162" s="1059"/>
    </row>
    <row r="163" spans="1:5" ht="15" thickBot="1">
      <c r="A163" s="1517" t="s">
        <v>850</v>
      </c>
      <c r="B163" s="137">
        <v>0</v>
      </c>
      <c r="C163" s="133">
        <f>TREASURY!G128</f>
        <v>0</v>
      </c>
      <c r="D163" s="118">
        <f>C163*5/100+C163</f>
        <v>0</v>
      </c>
      <c r="E163" s="160">
        <f>D163*5/100+D163</f>
        <v>0</v>
      </c>
    </row>
    <row r="164" spans="1:5" ht="15" thickBot="1">
      <c r="A164" s="1941" t="s">
        <v>184</v>
      </c>
      <c r="B164" s="1971">
        <f>SUM(B154+B155+B156+B157+B160+B161+B163)</f>
        <v>0</v>
      </c>
      <c r="C164" s="1917">
        <f>SUM(C154+C155+C156+C157+C160+C161+C163)</f>
        <v>9114853</v>
      </c>
      <c r="D164" s="1981">
        <f>SUM(D154+D155+D156+D157+D160+D161+D163)</f>
        <v>9570595.6500000004</v>
      </c>
      <c r="E164" s="1981">
        <f>SUM(E154+E155+E156+E157+E160+E161+E163)</f>
        <v>10049125.432500001</v>
      </c>
    </row>
    <row r="165" spans="1:5" ht="15" thickBot="1">
      <c r="A165" s="1938"/>
      <c r="B165" s="1937"/>
      <c r="C165" s="1918"/>
      <c r="D165" s="1981"/>
      <c r="E165" s="1981"/>
    </row>
    <row r="166" spans="1:5" ht="15" thickBot="1">
      <c r="A166" s="132"/>
      <c r="B166" s="132"/>
      <c r="C166" s="137"/>
      <c r="D166" s="137"/>
      <c r="E166" s="137"/>
    </row>
    <row r="167" spans="1:5">
      <c r="A167" s="2005" t="s">
        <v>792</v>
      </c>
      <c r="B167" s="1946"/>
      <c r="C167" s="1946"/>
      <c r="D167" s="1946"/>
      <c r="E167" s="1995"/>
    </row>
    <row r="168" spans="1:5">
      <c r="A168" s="1926"/>
      <c r="B168" s="1933"/>
      <c r="C168" s="1933"/>
      <c r="D168" s="1933"/>
      <c r="E168" s="1996"/>
    </row>
    <row r="169" spans="1:5" ht="15" thickBot="1">
      <c r="A169" s="1938"/>
      <c r="B169" s="1998"/>
      <c r="C169" s="1998"/>
      <c r="D169" s="1998"/>
      <c r="E169" s="1997"/>
    </row>
    <row r="170" spans="1:5" ht="28.5" thickBot="1">
      <c r="A170" s="286" t="s">
        <v>169</v>
      </c>
      <c r="B170" s="1057" t="s">
        <v>240</v>
      </c>
      <c r="C170" s="1057" t="s">
        <v>241</v>
      </c>
      <c r="D170" s="1959" t="s">
        <v>242</v>
      </c>
      <c r="E170" s="1960"/>
    </row>
    <row r="171" spans="1:5" ht="15" thickBot="1">
      <c r="A171" s="290"/>
      <c r="B171" s="1492" t="s">
        <v>155</v>
      </c>
      <c r="C171" s="1493" t="s">
        <v>156</v>
      </c>
      <c r="D171" s="1494" t="s">
        <v>778</v>
      </c>
      <c r="E171" s="1494" t="s">
        <v>913</v>
      </c>
    </row>
    <row r="172" spans="1:5">
      <c r="A172" s="1939" t="s">
        <v>182</v>
      </c>
      <c r="B172" s="1950"/>
      <c r="C172" s="1951"/>
      <c r="D172" s="1951"/>
      <c r="E172" s="1952"/>
    </row>
    <row r="173" spans="1:5" ht="15" thickBot="1">
      <c r="A173" s="1940"/>
      <c r="B173" s="1953"/>
      <c r="C173" s="1954"/>
      <c r="D173" s="1954"/>
      <c r="E173" s="1955"/>
    </row>
    <row r="174" spans="1:5" ht="15" thickBot="1">
      <c r="A174" s="1047" t="s">
        <v>171</v>
      </c>
      <c r="B174" s="1060">
        <v>0</v>
      </c>
      <c r="C174" s="137">
        <f>TREASURY!H15</f>
        <v>0</v>
      </c>
      <c r="D174" s="1060">
        <f t="shared" ref="D174:E177" si="15">C174*5/100+C174</f>
        <v>0</v>
      </c>
      <c r="E174" s="1059">
        <f t="shared" si="15"/>
        <v>0</v>
      </c>
    </row>
    <row r="175" spans="1:5" ht="15" thickBot="1">
      <c r="A175" s="149" t="s">
        <v>172</v>
      </c>
      <c r="B175" s="118">
        <v>0</v>
      </c>
      <c r="C175" s="3">
        <f>TREASURY!H110</f>
        <v>8530000</v>
      </c>
      <c r="D175" s="118">
        <f t="shared" si="15"/>
        <v>8956500</v>
      </c>
      <c r="E175" s="160">
        <f t="shared" si="15"/>
        <v>9404325</v>
      </c>
    </row>
    <row r="176" spans="1:5" ht="15" thickBot="1">
      <c r="A176" s="1047" t="s">
        <v>173</v>
      </c>
      <c r="B176" s="134">
        <v>0</v>
      </c>
      <c r="C176" s="137">
        <v>0</v>
      </c>
      <c r="D176" s="1053">
        <f t="shared" si="15"/>
        <v>0</v>
      </c>
      <c r="E176" s="1059">
        <f t="shared" si="15"/>
        <v>0</v>
      </c>
    </row>
    <row r="177" spans="1:5" ht="15" thickBot="1">
      <c r="A177" s="149" t="s">
        <v>174</v>
      </c>
      <c r="B177" s="137">
        <v>0</v>
      </c>
      <c r="C177" s="1061">
        <f>TREASURY!H123</f>
        <v>0</v>
      </c>
      <c r="D177" s="137">
        <f t="shared" si="15"/>
        <v>0</v>
      </c>
      <c r="E177" s="1062">
        <f t="shared" si="15"/>
        <v>0</v>
      </c>
    </row>
    <row r="178" spans="1:5">
      <c r="A178" s="1926" t="s">
        <v>175</v>
      </c>
      <c r="B178" s="1950"/>
      <c r="C178" s="1951"/>
      <c r="D178" s="1951"/>
      <c r="E178" s="1952"/>
    </row>
    <row r="179" spans="1:5" ht="15" thickBot="1">
      <c r="A179" s="1926"/>
      <c r="B179" s="1953"/>
      <c r="C179" s="1954"/>
      <c r="D179" s="1954"/>
      <c r="E179" s="1955"/>
    </row>
    <row r="180" spans="1:5" ht="15" thickBot="1">
      <c r="A180" s="149" t="s">
        <v>176</v>
      </c>
      <c r="B180" s="132">
        <v>0</v>
      </c>
      <c r="C180" s="1061">
        <v>0</v>
      </c>
      <c r="D180" s="137">
        <f>C180*5/100+C180</f>
        <v>0</v>
      </c>
      <c r="E180" s="1062">
        <f>D180*5/100+D180</f>
        <v>0</v>
      </c>
    </row>
    <row r="181" spans="1:5" ht="15.75" customHeight="1">
      <c r="A181" s="1047" t="s">
        <v>183</v>
      </c>
      <c r="B181" s="134">
        <v>0</v>
      </c>
      <c r="C181" s="1058">
        <v>0</v>
      </c>
      <c r="D181" s="1053">
        <f>C181*5/100+C181</f>
        <v>0</v>
      </c>
      <c r="E181" s="1059">
        <f>D181*5/100+D181</f>
        <v>0</v>
      </c>
    </row>
    <row r="182" spans="1:5" ht="15" thickBot="1">
      <c r="A182" s="1047"/>
      <c r="B182" s="134"/>
      <c r="C182" s="1058"/>
      <c r="D182" s="1053"/>
      <c r="E182" s="1059"/>
    </row>
    <row r="183" spans="1:5" ht="15" thickBot="1">
      <c r="A183" s="1517" t="s">
        <v>850</v>
      </c>
      <c r="B183" s="137">
        <v>0</v>
      </c>
      <c r="C183" s="133">
        <f>TREASURY!H128</f>
        <v>0</v>
      </c>
      <c r="D183" s="118">
        <f>C183*5/100+C183</f>
        <v>0</v>
      </c>
      <c r="E183" s="160">
        <f>D183*5/100+D183</f>
        <v>0</v>
      </c>
    </row>
    <row r="184" spans="1:5" ht="15" thickBot="1">
      <c r="A184" s="1941" t="s">
        <v>184</v>
      </c>
      <c r="B184" s="1971">
        <f>SUM(B174+B175+B176+B177+B180+B181+B183)</f>
        <v>0</v>
      </c>
      <c r="C184" s="1917">
        <f>SUM(C174+C175+C176+C177+C180+C181+C183)</f>
        <v>8530000</v>
      </c>
      <c r="D184" s="1981">
        <f>SUM(D174+D175+D176+D177+D180+D181+D183)</f>
        <v>8956500</v>
      </c>
      <c r="E184" s="1981">
        <f>SUM(E174+E175+E176+E177+E180+E181+E183)</f>
        <v>9404325</v>
      </c>
    </row>
    <row r="185" spans="1:5" ht="15" thickBot="1">
      <c r="A185" s="1938"/>
      <c r="B185" s="1937"/>
      <c r="C185" s="1918"/>
      <c r="D185" s="1981"/>
      <c r="E185" s="1981"/>
    </row>
    <row r="186" spans="1:5" ht="15" customHeight="1" thickBot="1">
      <c r="A186" s="1984" t="s">
        <v>795</v>
      </c>
      <c r="B186" s="1985"/>
      <c r="C186" s="1985"/>
      <c r="D186" s="1985"/>
      <c r="E186" s="1986"/>
    </row>
    <row r="187" spans="1:5" ht="28.5" thickBot="1">
      <c r="A187" s="286" t="s">
        <v>169</v>
      </c>
      <c r="B187" s="1057" t="s">
        <v>240</v>
      </c>
      <c r="C187" s="1057" t="s">
        <v>241</v>
      </c>
      <c r="D187" s="1959" t="s">
        <v>242</v>
      </c>
      <c r="E187" s="1960"/>
    </row>
    <row r="188" spans="1:5" ht="15" thickBot="1">
      <c r="A188" s="1049"/>
      <c r="B188" s="1518" t="s">
        <v>155</v>
      </c>
      <c r="C188" s="1519" t="s">
        <v>156</v>
      </c>
      <c r="D188" s="1520" t="s">
        <v>778</v>
      </c>
      <c r="E188" s="1521" t="s">
        <v>913</v>
      </c>
    </row>
    <row r="189" spans="1:5" ht="15" thickBot="1">
      <c r="A189" s="1939" t="s">
        <v>182</v>
      </c>
      <c r="B189" s="1052"/>
      <c r="C189" s="1055"/>
      <c r="D189" s="1056"/>
      <c r="E189" s="207"/>
    </row>
    <row r="190" spans="1:5" ht="15" thickBot="1">
      <c r="A190" s="1940"/>
      <c r="B190" s="1052"/>
      <c r="C190" s="1055"/>
      <c r="D190" s="1056"/>
      <c r="E190" s="207"/>
    </row>
    <row r="191" spans="1:5" ht="15" thickBot="1">
      <c r="A191" s="149" t="s">
        <v>171</v>
      </c>
      <c r="B191" s="137">
        <v>0</v>
      </c>
      <c r="C191" s="143">
        <f>TREASURY!N15</f>
        <v>0</v>
      </c>
      <c r="D191" s="137">
        <f t="shared" ref="D191:E194" si="16">C191*5/100+C191</f>
        <v>0</v>
      </c>
      <c r="E191" s="205">
        <f t="shared" si="16"/>
        <v>0</v>
      </c>
    </row>
    <row r="192" spans="1:5" ht="15" thickBot="1">
      <c r="A192" s="150" t="s">
        <v>172</v>
      </c>
      <c r="B192" s="135"/>
      <c r="C192" s="3">
        <f>TREASURY!N110</f>
        <v>37936504</v>
      </c>
      <c r="D192" s="135">
        <f t="shared" si="16"/>
        <v>39833329.200000003</v>
      </c>
      <c r="E192" s="202">
        <f t="shared" si="16"/>
        <v>41824995.660000004</v>
      </c>
    </row>
    <row r="193" spans="1:6" ht="22" customHeight="1" thickBot="1">
      <c r="A193" s="149" t="s">
        <v>173</v>
      </c>
      <c r="B193" s="132"/>
      <c r="C193" s="143">
        <f>TREASURY!N17</f>
        <v>0</v>
      </c>
      <c r="D193" s="137">
        <f t="shared" si="16"/>
        <v>0</v>
      </c>
      <c r="E193" s="205">
        <f t="shared" si="16"/>
        <v>0</v>
      </c>
    </row>
    <row r="194" spans="1:6" ht="15" thickBot="1">
      <c r="A194" s="149" t="s">
        <v>174</v>
      </c>
      <c r="B194" s="3"/>
      <c r="C194" s="1481">
        <f>TREASURY!N123</f>
        <v>5000000</v>
      </c>
      <c r="D194" s="1481">
        <f>TREASURY!N123</f>
        <v>5000000</v>
      </c>
      <c r="E194" s="160">
        <f t="shared" si="16"/>
        <v>5250000</v>
      </c>
    </row>
    <row r="195" spans="1:6">
      <c r="A195" s="1939" t="s">
        <v>175</v>
      </c>
      <c r="B195" s="1962"/>
      <c r="C195" s="1963"/>
      <c r="D195" s="1963"/>
      <c r="E195" s="1964"/>
    </row>
    <row r="196" spans="1:6" ht="15" thickBot="1">
      <c r="A196" s="1940"/>
      <c r="B196" s="1965"/>
      <c r="C196" s="1966"/>
      <c r="D196" s="1966"/>
      <c r="E196" s="1967"/>
    </row>
    <row r="197" spans="1:6" ht="18" customHeight="1" thickBot="1">
      <c r="A197" s="149" t="s">
        <v>176</v>
      </c>
      <c r="B197" s="132">
        <v>0</v>
      </c>
      <c r="C197" s="143">
        <v>0</v>
      </c>
      <c r="D197" s="137">
        <f t="shared" ref="D197:E199" si="17">C197*5/100+C197</f>
        <v>0</v>
      </c>
      <c r="E197" s="205">
        <f t="shared" si="17"/>
        <v>0</v>
      </c>
    </row>
    <row r="198" spans="1:6" ht="15" thickBot="1">
      <c r="A198" s="150" t="s">
        <v>183</v>
      </c>
      <c r="B198" s="134">
        <v>0</v>
      </c>
      <c r="C198" s="108">
        <v>0</v>
      </c>
      <c r="D198" s="162">
        <f t="shared" si="17"/>
        <v>0</v>
      </c>
      <c r="E198" s="204">
        <f t="shared" si="17"/>
        <v>0</v>
      </c>
    </row>
    <row r="199" spans="1:6" ht="15" thickBot="1">
      <c r="A199" s="1517" t="s">
        <v>850</v>
      </c>
      <c r="B199" s="137">
        <v>0</v>
      </c>
      <c r="C199" s="133">
        <f>TREASURY!N128</f>
        <v>0</v>
      </c>
      <c r="D199" s="118">
        <f t="shared" si="17"/>
        <v>0</v>
      </c>
      <c r="E199" s="160">
        <f t="shared" si="17"/>
        <v>0</v>
      </c>
    </row>
    <row r="200" spans="1:6">
      <c r="A200" s="1939" t="s">
        <v>184</v>
      </c>
      <c r="B200" s="1971">
        <f>SUM(B199+B198+B197+B194+B193+B192+B191)</f>
        <v>0</v>
      </c>
      <c r="C200" s="1971">
        <f>SUM(C191+C192+C193+C194+C197+C198+C199)</f>
        <v>42936504</v>
      </c>
      <c r="D200" s="1971">
        <f>SUM(D191+D192+D193+D194+D197+D198+D199)</f>
        <v>44833329.200000003</v>
      </c>
      <c r="E200" s="1971">
        <f>SUM(E191+E192+E193+E194+E197+E198+E199)</f>
        <v>47074995.660000004</v>
      </c>
    </row>
    <row r="201" spans="1:6" ht="15" thickBot="1">
      <c r="A201" s="1940"/>
      <c r="B201" s="1937"/>
      <c r="C201" s="1937"/>
      <c r="D201" s="1937"/>
      <c r="E201" s="1937"/>
    </row>
    <row r="202" spans="1:6" ht="26.15" customHeight="1">
      <c r="A202" s="1941" t="s">
        <v>249</v>
      </c>
      <c r="B202" s="1946"/>
      <c r="C202" s="1946"/>
      <c r="D202" s="1946"/>
      <c r="E202" s="1947"/>
      <c r="F202" s="277"/>
    </row>
    <row r="203" spans="1:6" ht="14.25" customHeight="1" thickBot="1">
      <c r="A203" s="1926"/>
      <c r="B203" s="1933"/>
      <c r="C203" s="1933"/>
      <c r="D203" s="1933"/>
      <c r="E203" s="1927"/>
      <c r="F203" s="277"/>
    </row>
    <row r="204" spans="1:6" ht="25.5" hidden="1" customHeight="1">
      <c r="A204" s="1938"/>
      <c r="B204" s="1998"/>
      <c r="C204" s="1998"/>
      <c r="D204" s="1998"/>
      <c r="E204" s="1958"/>
      <c r="F204" s="277"/>
    </row>
    <row r="205" spans="1:6" ht="28.5" thickBot="1">
      <c r="A205" s="288" t="s">
        <v>169</v>
      </c>
      <c r="B205" s="288" t="s">
        <v>240</v>
      </c>
      <c r="C205" s="288" t="s">
        <v>241</v>
      </c>
      <c r="D205" s="2017" t="s">
        <v>242</v>
      </c>
      <c r="E205" s="2017"/>
    </row>
    <row r="206" spans="1:6" ht="15" thickBot="1">
      <c r="A206" s="290"/>
      <c r="B206" s="1492" t="s">
        <v>155</v>
      </c>
      <c r="C206" s="1493" t="s">
        <v>156</v>
      </c>
      <c r="D206" s="1494" t="s">
        <v>778</v>
      </c>
      <c r="E206" s="1494" t="s">
        <v>913</v>
      </c>
    </row>
    <row r="207" spans="1:6" ht="24" customHeight="1">
      <c r="A207" s="1941" t="s">
        <v>182</v>
      </c>
      <c r="B207" s="2009"/>
      <c r="C207" s="2010"/>
      <c r="D207" s="2010"/>
      <c r="E207" s="2011"/>
    </row>
    <row r="208" spans="1:6" ht="24" customHeight="1">
      <c r="A208" s="1926"/>
      <c r="B208" s="2012"/>
      <c r="C208" s="2013"/>
      <c r="D208" s="2013"/>
      <c r="E208" s="2014"/>
    </row>
    <row r="209" spans="1:6" ht="23.15" customHeight="1">
      <c r="A209" s="149" t="s">
        <v>171</v>
      </c>
      <c r="B209" s="137">
        <v>0</v>
      </c>
      <c r="C209" s="143">
        <f>TREASURY!J15</f>
        <v>0</v>
      </c>
      <c r="D209" s="137">
        <f t="shared" ref="D209:E212" si="18">C209*5/100+C209</f>
        <v>0</v>
      </c>
      <c r="E209" s="205">
        <f t="shared" si="18"/>
        <v>0</v>
      </c>
    </row>
    <row r="210" spans="1:6">
      <c r="A210" s="203" t="s">
        <v>172</v>
      </c>
      <c r="B210" s="161">
        <v>0</v>
      </c>
      <c r="C210" s="3">
        <f>TREASURY!J110</f>
        <v>10600000</v>
      </c>
      <c r="D210" s="161">
        <f t="shared" si="18"/>
        <v>11130000</v>
      </c>
      <c r="E210" s="271">
        <f t="shared" si="18"/>
        <v>11686500</v>
      </c>
    </row>
    <row r="211" spans="1:6">
      <c r="A211" s="149" t="s">
        <v>173</v>
      </c>
      <c r="B211" s="132">
        <v>0</v>
      </c>
      <c r="C211" s="143">
        <v>0</v>
      </c>
      <c r="D211" s="137">
        <f t="shared" si="18"/>
        <v>0</v>
      </c>
      <c r="E211" s="205">
        <f t="shared" si="18"/>
        <v>0</v>
      </c>
    </row>
    <row r="212" spans="1:6">
      <c r="A212" s="149" t="s">
        <v>174</v>
      </c>
      <c r="B212" s="137"/>
      <c r="C212" s="143">
        <f>TREASURY!J123</f>
        <v>0</v>
      </c>
      <c r="D212" s="137">
        <f t="shared" si="18"/>
        <v>0</v>
      </c>
      <c r="E212" s="205">
        <f t="shared" si="18"/>
        <v>0</v>
      </c>
    </row>
    <row r="213" spans="1:6" ht="20.149999999999999" customHeight="1">
      <c r="A213" s="1926" t="s">
        <v>175</v>
      </c>
      <c r="B213" s="1950"/>
      <c r="C213" s="1951"/>
      <c r="D213" s="1951"/>
      <c r="E213" s="1952"/>
    </row>
    <row r="214" spans="1:6" ht="23.15" customHeight="1">
      <c r="A214" s="1926"/>
      <c r="B214" s="2008"/>
      <c r="C214" s="1923"/>
      <c r="D214" s="1923"/>
      <c r="E214" s="1924"/>
    </row>
    <row r="215" spans="1:6">
      <c r="A215" s="149" t="s">
        <v>176</v>
      </c>
      <c r="B215" s="132">
        <v>0</v>
      </c>
      <c r="C215" s="143">
        <v>0</v>
      </c>
      <c r="D215" s="137">
        <f t="shared" ref="D215:E217" si="19">C215*5/100+C215</f>
        <v>0</v>
      </c>
      <c r="E215" s="205">
        <f t="shared" si="19"/>
        <v>0</v>
      </c>
    </row>
    <row r="216" spans="1:6">
      <c r="A216" s="150" t="s">
        <v>183</v>
      </c>
      <c r="B216" s="134">
        <v>0</v>
      </c>
      <c r="C216" s="108">
        <v>0</v>
      </c>
      <c r="D216" s="162">
        <f t="shared" si="19"/>
        <v>0</v>
      </c>
      <c r="E216" s="204">
        <f t="shared" si="19"/>
        <v>0</v>
      </c>
    </row>
    <row r="217" spans="1:6">
      <c r="A217" s="1517" t="s">
        <v>850</v>
      </c>
      <c r="B217" s="137">
        <v>0</v>
      </c>
      <c r="C217" s="133">
        <f>TREASURY!J128</f>
        <v>0</v>
      </c>
      <c r="D217" s="118">
        <f t="shared" si="19"/>
        <v>0</v>
      </c>
      <c r="E217" s="160">
        <f t="shared" si="19"/>
        <v>0</v>
      </c>
    </row>
    <row r="218" spans="1:6">
      <c r="A218" s="1941" t="s">
        <v>184</v>
      </c>
      <c r="B218" s="1971">
        <f>SUM(B209+B210+B211+B212+B215+B216+B217)</f>
        <v>0</v>
      </c>
      <c r="C218" s="1917">
        <f>SUM(C209+C210+C211+C212+C215+C216+C217)</f>
        <v>10600000</v>
      </c>
      <c r="D218" s="1971">
        <f>SUM(D209+D210+D211+D212+D215+D216+D217)</f>
        <v>11130000</v>
      </c>
      <c r="E218" s="2007">
        <f>SUM(E209+E210+E211+E212+E215+E216+E217)</f>
        <v>11686500</v>
      </c>
      <c r="F218" s="277"/>
    </row>
    <row r="219" spans="1:6">
      <c r="A219" s="1938"/>
      <c r="B219" s="1937"/>
      <c r="C219" s="1918"/>
      <c r="D219" s="1937"/>
      <c r="E219" s="1993"/>
      <c r="F219" s="277"/>
    </row>
    <row r="220" spans="1:6">
      <c r="A220" s="1932" t="s">
        <v>250</v>
      </c>
      <c r="B220" s="1933"/>
      <c r="C220" s="1973"/>
      <c r="D220" s="1973"/>
      <c r="E220" s="1968"/>
      <c r="F220" s="277"/>
    </row>
    <row r="221" spans="1:6">
      <c r="A221" s="1932"/>
      <c r="B221" s="1933"/>
      <c r="C221" s="1973"/>
      <c r="D221" s="1973"/>
      <c r="E221" s="1968"/>
      <c r="F221" s="277"/>
    </row>
    <row r="222" spans="1:6">
      <c r="A222" s="1932"/>
      <c r="B222" s="1933"/>
      <c r="C222" s="1973"/>
      <c r="D222" s="1973"/>
      <c r="E222" s="1968"/>
      <c r="F222" s="277"/>
    </row>
    <row r="223" spans="1:6" ht="28.5" thickBot="1">
      <c r="A223" s="750" t="s">
        <v>169</v>
      </c>
      <c r="B223" s="287" t="s">
        <v>240</v>
      </c>
      <c r="C223" s="288" t="s">
        <v>241</v>
      </c>
      <c r="D223" s="1982" t="s">
        <v>242</v>
      </c>
      <c r="E223" s="1983"/>
    </row>
    <row r="224" spans="1:6" ht="15" thickBot="1">
      <c r="A224" s="290"/>
      <c r="B224" s="1492" t="s">
        <v>155</v>
      </c>
      <c r="C224" s="1493" t="s">
        <v>156</v>
      </c>
      <c r="D224" s="1494" t="s">
        <v>778</v>
      </c>
      <c r="E224" s="1494" t="s">
        <v>913</v>
      </c>
    </row>
    <row r="225" spans="1:6" ht="24" customHeight="1">
      <c r="A225" s="152" t="s">
        <v>251</v>
      </c>
      <c r="B225" s="2009"/>
      <c r="C225" s="2010"/>
      <c r="D225" s="2010"/>
      <c r="E225" s="2011"/>
    </row>
    <row r="226" spans="1:6" ht="21" customHeight="1">
      <c r="A226" s="155" t="s">
        <v>192</v>
      </c>
      <c r="B226" s="2012"/>
      <c r="C226" s="2013"/>
      <c r="D226" s="2013"/>
      <c r="E226" s="2014"/>
    </row>
    <row r="227" spans="1:6" ht="20.149999999999999" customHeight="1">
      <c r="A227" s="150" t="s">
        <v>171</v>
      </c>
      <c r="B227" s="141">
        <v>0</v>
      </c>
      <c r="C227" s="137">
        <f>TREASURY!K15</f>
        <v>0</v>
      </c>
      <c r="D227" s="141">
        <f t="shared" ref="D227:E230" si="20">C227*5/100+C227</f>
        <v>0</v>
      </c>
      <c r="E227" s="204">
        <f t="shared" si="20"/>
        <v>0</v>
      </c>
    </row>
    <row r="228" spans="1:6">
      <c r="A228" s="149" t="s">
        <v>172</v>
      </c>
      <c r="B228" s="118"/>
      <c r="C228" s="3">
        <f>TREASURY!K110</f>
        <v>7306502</v>
      </c>
      <c r="D228" s="118">
        <f t="shared" si="20"/>
        <v>7671827.0999999996</v>
      </c>
      <c r="E228" s="160">
        <f t="shared" si="20"/>
        <v>8055418.4550000001</v>
      </c>
    </row>
    <row r="229" spans="1:6">
      <c r="A229" s="149" t="s">
        <v>173</v>
      </c>
      <c r="B229" s="132"/>
      <c r="C229" s="137">
        <f>TREASURY!K17</f>
        <v>0</v>
      </c>
      <c r="D229" s="137">
        <f t="shared" si="20"/>
        <v>0</v>
      </c>
      <c r="E229" s="205">
        <f t="shared" si="20"/>
        <v>0</v>
      </c>
    </row>
    <row r="230" spans="1:6">
      <c r="A230" s="149" t="s">
        <v>174</v>
      </c>
      <c r="B230" s="137"/>
      <c r="C230" s="137">
        <f>TREASURY!K123</f>
        <v>0</v>
      </c>
      <c r="D230" s="137">
        <f t="shared" si="20"/>
        <v>0</v>
      </c>
      <c r="E230" s="205">
        <f t="shared" si="20"/>
        <v>0</v>
      </c>
    </row>
    <row r="231" spans="1:6" ht="18" customHeight="1">
      <c r="A231" s="1926" t="s">
        <v>175</v>
      </c>
      <c r="B231" s="1950"/>
      <c r="C231" s="1951"/>
      <c r="D231" s="1951"/>
      <c r="E231" s="1952"/>
    </row>
    <row r="232" spans="1:6" ht="18" customHeight="1">
      <c r="A232" s="1926"/>
      <c r="B232" s="1953"/>
      <c r="C232" s="1954"/>
      <c r="D232" s="1954"/>
      <c r="E232" s="1955"/>
    </row>
    <row r="233" spans="1:6">
      <c r="A233" s="149" t="s">
        <v>176</v>
      </c>
      <c r="B233" s="132">
        <v>0</v>
      </c>
      <c r="C233" s="143">
        <v>0</v>
      </c>
      <c r="D233" s="137">
        <f t="shared" ref="D233:E235" si="21">C233*5/100+C233</f>
        <v>0</v>
      </c>
      <c r="E233" s="205">
        <f t="shared" si="21"/>
        <v>0</v>
      </c>
    </row>
    <row r="234" spans="1:6" ht="15" thickBot="1">
      <c r="A234" s="730" t="s">
        <v>183</v>
      </c>
      <c r="B234" s="265">
        <v>0</v>
      </c>
      <c r="C234" s="731">
        <v>0</v>
      </c>
      <c r="D234" s="732">
        <f t="shared" si="21"/>
        <v>0</v>
      </c>
      <c r="E234" s="733">
        <f t="shared" si="21"/>
        <v>0</v>
      </c>
    </row>
    <row r="235" spans="1:6" ht="15" thickBot="1">
      <c r="A235" s="1517" t="s">
        <v>850</v>
      </c>
      <c r="B235" s="141">
        <v>0</v>
      </c>
      <c r="C235" s="734">
        <f>TREASURY!K128</f>
        <v>0</v>
      </c>
      <c r="D235" s="161">
        <f t="shared" si="21"/>
        <v>0</v>
      </c>
      <c r="E235" s="271">
        <f t="shared" si="21"/>
        <v>0</v>
      </c>
    </row>
    <row r="236" spans="1:6">
      <c r="A236" s="1941" t="s">
        <v>184</v>
      </c>
      <c r="B236" s="1971">
        <f>SUM(B227+B228+B229+B230+B233+B234+B235)</f>
        <v>0</v>
      </c>
      <c r="C236" s="1917">
        <f>SUM(C227+C228+C229+C230+C233+C234+C235)</f>
        <v>7306502</v>
      </c>
      <c r="D236" s="1971">
        <f>SUM(D227+D228+D229+D230+D233+D234+D235)</f>
        <v>7671827.0999999996</v>
      </c>
      <c r="E236" s="2007">
        <f>SUM(E227+E228+E229+E230+E233+E234+E235)</f>
        <v>8055418.4550000001</v>
      </c>
      <c r="F236" s="277"/>
    </row>
    <row r="237" spans="1:6">
      <c r="A237" s="1938"/>
      <c r="B237" s="1937"/>
      <c r="C237" s="1918"/>
      <c r="D237" s="1937"/>
      <c r="E237" s="1993"/>
      <c r="F237" s="277"/>
    </row>
    <row r="238" spans="1:6">
      <c r="A238" s="1979" t="s">
        <v>793</v>
      </c>
      <c r="B238" s="1933"/>
      <c r="C238" s="1933"/>
      <c r="D238" s="1973"/>
      <c r="E238" s="1968"/>
      <c r="F238" s="277"/>
    </row>
    <row r="239" spans="1:6">
      <c r="A239" s="1980"/>
      <c r="B239" s="1933"/>
      <c r="C239" s="1933"/>
      <c r="D239" s="1973"/>
      <c r="E239" s="1968"/>
      <c r="F239" s="277"/>
    </row>
    <row r="240" spans="1:6">
      <c r="A240" s="1980"/>
      <c r="B240" s="1933"/>
      <c r="C240" s="1933"/>
      <c r="D240" s="1973"/>
      <c r="E240" s="1968"/>
      <c r="F240" s="277"/>
    </row>
    <row r="241" spans="1:6" ht="28.5" thickBot="1">
      <c r="A241" s="750" t="s">
        <v>169</v>
      </c>
      <c r="B241" s="288" t="s">
        <v>240</v>
      </c>
      <c r="C241" s="746" t="s">
        <v>241</v>
      </c>
      <c r="D241" s="1982" t="s">
        <v>242</v>
      </c>
      <c r="E241" s="1983"/>
    </row>
    <row r="242" spans="1:6" ht="15" thickBot="1">
      <c r="A242" s="290"/>
      <c r="B242" s="113" t="s">
        <v>155</v>
      </c>
      <c r="C242" s="1046" t="s">
        <v>156</v>
      </c>
      <c r="D242" s="561" t="s">
        <v>778</v>
      </c>
      <c r="E242" s="561" t="s">
        <v>913</v>
      </c>
    </row>
    <row r="243" spans="1:6" ht="18" customHeight="1">
      <c r="A243" s="1939" t="s">
        <v>182</v>
      </c>
      <c r="B243" s="2015"/>
      <c r="C243" s="2015"/>
      <c r="D243" s="2015"/>
      <c r="E243" s="2016"/>
    </row>
    <row r="244" spans="1:6" ht="24" customHeight="1">
      <c r="A244" s="1940"/>
      <c r="B244" s="2015"/>
      <c r="C244" s="2015"/>
      <c r="D244" s="2015"/>
      <c r="E244" s="2016"/>
    </row>
    <row r="245" spans="1:6" ht="19" customHeight="1" thickBot="1">
      <c r="A245" s="150" t="s">
        <v>171</v>
      </c>
      <c r="B245" s="137">
        <v>0</v>
      </c>
      <c r="C245" s="143">
        <f>TREASURY!L15</f>
        <v>0</v>
      </c>
      <c r="D245" s="137">
        <f>C245*5/100+C245</f>
        <v>0</v>
      </c>
      <c r="E245" s="205">
        <f t="shared" ref="D245:E248" si="22">D245*5/100+D245</f>
        <v>0</v>
      </c>
    </row>
    <row r="246" spans="1:6" ht="15" thickBot="1">
      <c r="A246" s="149" t="s">
        <v>172</v>
      </c>
      <c r="B246" s="135"/>
      <c r="C246" s="1481">
        <f>TREASURY!L110</f>
        <v>10050000</v>
      </c>
      <c r="D246" s="135">
        <f t="shared" si="22"/>
        <v>10552500</v>
      </c>
      <c r="E246" s="202">
        <f t="shared" si="22"/>
        <v>11080125</v>
      </c>
    </row>
    <row r="247" spans="1:6" ht="15" thickBot="1">
      <c r="A247" s="149" t="s">
        <v>173</v>
      </c>
      <c r="B247" s="132">
        <v>0</v>
      </c>
      <c r="C247" s="143">
        <f>TREASURY!E109</f>
        <v>0</v>
      </c>
      <c r="D247" s="137">
        <f t="shared" si="22"/>
        <v>0</v>
      </c>
      <c r="E247" s="205">
        <f t="shared" si="22"/>
        <v>0</v>
      </c>
    </row>
    <row r="248" spans="1:6" ht="15" thickBot="1">
      <c r="A248" s="149" t="s">
        <v>174</v>
      </c>
      <c r="B248" s="1481"/>
      <c r="C248" s="1481">
        <f>TREASURY!L123</f>
        <v>5000000</v>
      </c>
      <c r="D248" s="1481">
        <f>C248*5/100+C248</f>
        <v>5250000</v>
      </c>
      <c r="E248" s="1481">
        <f t="shared" si="22"/>
        <v>5512500</v>
      </c>
    </row>
    <row r="249" spans="1:6" ht="15" thickBot="1">
      <c r="A249" s="148" t="s">
        <v>175</v>
      </c>
      <c r="B249" s="149"/>
      <c r="C249" s="142"/>
      <c r="D249" s="142"/>
      <c r="E249" s="982"/>
    </row>
    <row r="250" spans="1:6">
      <c r="A250" s="203" t="s">
        <v>176</v>
      </c>
      <c r="B250" s="132">
        <v>0</v>
      </c>
      <c r="C250" s="143">
        <v>0</v>
      </c>
      <c r="D250" s="137">
        <f t="shared" ref="D250:E253" si="23">C250*5/100+C250</f>
        <v>0</v>
      </c>
      <c r="E250" s="205">
        <f t="shared" si="23"/>
        <v>0</v>
      </c>
    </row>
    <row r="251" spans="1:6">
      <c r="A251" s="132" t="s">
        <v>183</v>
      </c>
      <c r="B251" s="265">
        <v>0</v>
      </c>
      <c r="C251" s="731">
        <v>0</v>
      </c>
      <c r="D251" s="732">
        <f t="shared" si="23"/>
        <v>0</v>
      </c>
      <c r="E251" s="733">
        <f t="shared" si="23"/>
        <v>0</v>
      </c>
    </row>
    <row r="252" spans="1:6">
      <c r="A252" s="1944" t="s">
        <v>850</v>
      </c>
      <c r="B252" s="1977">
        <v>0</v>
      </c>
      <c r="C252" s="1915">
        <f>TREASURY!E128</f>
        <v>0</v>
      </c>
      <c r="D252" s="1970">
        <f t="shared" si="23"/>
        <v>0</v>
      </c>
      <c r="E252" s="1991">
        <f t="shared" si="23"/>
        <v>0</v>
      </c>
    </row>
    <row r="253" spans="1:6">
      <c r="A253" s="1945"/>
      <c r="B253" s="1978"/>
      <c r="C253" s="1916"/>
      <c r="D253" s="1935">
        <f t="shared" si="23"/>
        <v>0</v>
      </c>
      <c r="E253" s="1992">
        <f t="shared" si="23"/>
        <v>0</v>
      </c>
    </row>
    <row r="254" spans="1:6">
      <c r="A254" s="1941" t="s">
        <v>193</v>
      </c>
      <c r="B254" s="1971">
        <f>SUM(B245+B246+B247+B248+B250+B251+B252)</f>
        <v>0</v>
      </c>
      <c r="C254" s="1917">
        <f>SUM(C245+C246+C247+C248+C250+C251+C252)</f>
        <v>15050000</v>
      </c>
      <c r="D254" s="1971">
        <f>SUM(D245+D246+D247+D248+D250+D251+D252)</f>
        <v>15802500</v>
      </c>
      <c r="E254" s="2007">
        <f>SUM(E245+E246+E247+E248+E250+E251+E252)</f>
        <v>16592625</v>
      </c>
      <c r="F254" s="277"/>
    </row>
    <row r="255" spans="1:6">
      <c r="A255" s="1938"/>
      <c r="B255" s="1937"/>
      <c r="C255" s="1918"/>
      <c r="D255" s="1937"/>
      <c r="E255" s="1993"/>
      <c r="F255" s="277"/>
    </row>
    <row r="256" spans="1:6">
      <c r="A256" s="1979" t="s">
        <v>794</v>
      </c>
      <c r="B256" s="1933"/>
      <c r="C256" s="1973"/>
      <c r="D256" s="1973"/>
      <c r="E256" s="1968"/>
      <c r="F256" s="277"/>
    </row>
    <row r="257" spans="1:6">
      <c r="A257" s="1980"/>
      <c r="B257" s="1933"/>
      <c r="C257" s="1973"/>
      <c r="D257" s="1973"/>
      <c r="E257" s="1968"/>
      <c r="F257" s="277"/>
    </row>
    <row r="258" spans="1:6" ht="28.5" thickBot="1">
      <c r="A258" s="750" t="s">
        <v>169</v>
      </c>
      <c r="B258" s="288" t="s">
        <v>240</v>
      </c>
      <c r="C258" s="288" t="s">
        <v>241</v>
      </c>
      <c r="D258" s="1959" t="s">
        <v>242</v>
      </c>
      <c r="E258" s="1983"/>
      <c r="F258" s="277"/>
    </row>
    <row r="259" spans="1:6" ht="15" thickBot="1">
      <c r="A259" s="822"/>
      <c r="B259" s="1492" t="s">
        <v>155</v>
      </c>
      <c r="C259" s="1493" t="s">
        <v>156</v>
      </c>
      <c r="D259" s="1494" t="s">
        <v>778</v>
      </c>
      <c r="E259" s="1494" t="s">
        <v>913</v>
      </c>
    </row>
    <row r="260" spans="1:6">
      <c r="A260" s="1939" t="s">
        <v>182</v>
      </c>
      <c r="B260" s="2015"/>
      <c r="C260" s="2015"/>
      <c r="D260" s="2015"/>
      <c r="E260" s="2016"/>
    </row>
    <row r="261" spans="1:6" ht="24" customHeight="1">
      <c r="A261" s="1942"/>
      <c r="B261" s="2015"/>
      <c r="C261" s="2015"/>
      <c r="D261" s="2015"/>
      <c r="E261" s="2016"/>
    </row>
    <row r="262" spans="1:6" ht="24" customHeight="1" thickBot="1">
      <c r="A262" s="132" t="s">
        <v>171</v>
      </c>
      <c r="B262" s="143">
        <v>0</v>
      </c>
      <c r="C262" s="137">
        <f>TREASURY!M15</f>
        <v>0</v>
      </c>
      <c r="D262" s="137">
        <f t="shared" ref="D262:E265" si="24">C262*5/100+C262</f>
        <v>0</v>
      </c>
      <c r="E262" s="205">
        <f t="shared" si="24"/>
        <v>0</v>
      </c>
    </row>
    <row r="263" spans="1:6" ht="18" customHeight="1" thickBot="1">
      <c r="A263" s="134" t="s">
        <v>172</v>
      </c>
      <c r="B263" s="136"/>
      <c r="C263" s="1481">
        <f>TREASURY!M110</f>
        <v>9980002</v>
      </c>
      <c r="D263" s="135">
        <f t="shared" si="24"/>
        <v>10479002.1</v>
      </c>
      <c r="E263" s="202">
        <f t="shared" si="24"/>
        <v>11002952.205</v>
      </c>
    </row>
    <row r="264" spans="1:6" ht="15" thickBot="1">
      <c r="A264" s="132" t="s">
        <v>173</v>
      </c>
      <c r="B264" s="142"/>
      <c r="C264" s="137">
        <f>TREASURY!L17</f>
        <v>0</v>
      </c>
      <c r="D264" s="137">
        <f t="shared" si="24"/>
        <v>0</v>
      </c>
      <c r="E264" s="205">
        <f t="shared" si="24"/>
        <v>0</v>
      </c>
    </row>
    <row r="265" spans="1:6" ht="28" customHeight="1" thickBot="1">
      <c r="A265" s="132" t="s">
        <v>174</v>
      </c>
      <c r="B265" s="743"/>
      <c r="C265" s="1481">
        <f>TREASURY!M123</f>
        <v>0</v>
      </c>
      <c r="D265" s="137">
        <f t="shared" si="24"/>
        <v>0</v>
      </c>
      <c r="E265" s="740">
        <f t="shared" si="24"/>
        <v>0</v>
      </c>
    </row>
    <row r="266" spans="1:6" ht="22" customHeight="1">
      <c r="A266" s="1941" t="s">
        <v>175</v>
      </c>
      <c r="B266" s="1950"/>
      <c r="C266" s="1951"/>
      <c r="D266" s="1951"/>
      <c r="E266" s="1952"/>
    </row>
    <row r="267" spans="1:6" ht="19" customHeight="1">
      <c r="A267" s="1938"/>
      <c r="B267" s="1953"/>
      <c r="C267" s="1954"/>
      <c r="D267" s="1954"/>
      <c r="E267" s="1955"/>
    </row>
    <row r="268" spans="1:6">
      <c r="A268" s="150" t="s">
        <v>176</v>
      </c>
      <c r="B268" s="139">
        <v>0</v>
      </c>
      <c r="C268" s="108">
        <v>0</v>
      </c>
      <c r="D268" s="141">
        <f t="shared" ref="D268:E270" si="25">C268*5/100+C268</f>
        <v>0</v>
      </c>
      <c r="E268" s="204">
        <f t="shared" si="25"/>
        <v>0</v>
      </c>
    </row>
    <row r="269" spans="1:6" ht="10" customHeight="1" thickBot="1">
      <c r="A269" s="149" t="s">
        <v>183</v>
      </c>
      <c r="B269" s="132">
        <v>0</v>
      </c>
      <c r="C269" s="143">
        <v>0</v>
      </c>
      <c r="D269" s="137">
        <f t="shared" si="25"/>
        <v>0</v>
      </c>
      <c r="E269" s="205">
        <f t="shared" si="25"/>
        <v>0</v>
      </c>
    </row>
    <row r="270" spans="1:6" ht="15" thickBot="1">
      <c r="A270" s="1517" t="s">
        <v>850</v>
      </c>
      <c r="B270" s="162">
        <v>0</v>
      </c>
      <c r="C270" s="136">
        <f>TREASURY!M128</f>
        <v>0</v>
      </c>
      <c r="D270" s="135">
        <f t="shared" si="25"/>
        <v>0</v>
      </c>
      <c r="E270" s="202">
        <f t="shared" si="25"/>
        <v>0</v>
      </c>
    </row>
    <row r="271" spans="1:6">
      <c r="A271" s="1941" t="s">
        <v>184</v>
      </c>
      <c r="B271" s="1971">
        <f>SUM(B262+B263+B264+B265+B268+B269+B270)</f>
        <v>0</v>
      </c>
      <c r="C271" s="1917">
        <f>SUM(C262+C263+C264+C265+C268+C269+C270)</f>
        <v>9980002</v>
      </c>
      <c r="D271" s="1971">
        <f>SUM(D262+D263+D264+D265+D268+D269+D270)</f>
        <v>10479002.1</v>
      </c>
      <c r="E271" s="2007">
        <f>SUM(E262+E263+E264+E265+E268+E269+E270)</f>
        <v>11002952.205</v>
      </c>
    </row>
    <row r="272" spans="1:6" ht="15" thickBot="1">
      <c r="A272" s="1938"/>
      <c r="B272" s="1937"/>
      <c r="C272" s="1918"/>
      <c r="D272" s="1937"/>
      <c r="E272" s="1994"/>
      <c r="F272" s="277"/>
    </row>
    <row r="273" spans="1:1" ht="26.15" customHeight="1">
      <c r="A273" s="126"/>
    </row>
    <row r="274" spans="1:1" ht="26.15" customHeight="1"/>
    <row r="275" spans="1:1" ht="26.15" customHeight="1"/>
    <row r="278" spans="1:1" ht="19" customHeight="1"/>
    <row r="279" spans="1:1" ht="19" customHeight="1"/>
    <row r="280" spans="1:1" ht="21" customHeight="1"/>
    <row r="284" spans="1:1" ht="21" customHeight="1"/>
  </sheetData>
  <mergeCells count="200">
    <mergeCell ref="B266:E267"/>
    <mergeCell ref="E220:E222"/>
    <mergeCell ref="E236:E237"/>
    <mergeCell ref="E238:E240"/>
    <mergeCell ref="E252:E253"/>
    <mergeCell ref="E254:E255"/>
    <mergeCell ref="E256:E257"/>
    <mergeCell ref="E271:E272"/>
    <mergeCell ref="D220:D222"/>
    <mergeCell ref="D236:D237"/>
    <mergeCell ref="D238:D240"/>
    <mergeCell ref="D252:D253"/>
    <mergeCell ref="D254:D255"/>
    <mergeCell ref="D256:D257"/>
    <mergeCell ref="D271:D272"/>
    <mergeCell ref="D258:E258"/>
    <mergeCell ref="E91:E92"/>
    <mergeCell ref="E94:E96"/>
    <mergeCell ref="E110:E111"/>
    <mergeCell ref="B213:E214"/>
    <mergeCell ref="B207:E208"/>
    <mergeCell ref="B260:E261"/>
    <mergeCell ref="A220:B222"/>
    <mergeCell ref="B225:E226"/>
    <mergeCell ref="B231:E232"/>
    <mergeCell ref="B243:E244"/>
    <mergeCell ref="E127:E128"/>
    <mergeCell ref="E129:E131"/>
    <mergeCell ref="E145:E146"/>
    <mergeCell ref="E147:E149"/>
    <mergeCell ref="E164:E165"/>
    <mergeCell ref="E200:E201"/>
    <mergeCell ref="E218:E219"/>
    <mergeCell ref="D200:D201"/>
    <mergeCell ref="D218:D219"/>
    <mergeCell ref="D164:D165"/>
    <mergeCell ref="D205:E205"/>
    <mergeCell ref="A167:D169"/>
    <mergeCell ref="E167:E169"/>
    <mergeCell ref="D170:E170"/>
    <mergeCell ref="E9:E11"/>
    <mergeCell ref="E14:E15"/>
    <mergeCell ref="E27:E28"/>
    <mergeCell ref="E32:E33"/>
    <mergeCell ref="E53:E55"/>
    <mergeCell ref="E59:E60"/>
    <mergeCell ref="E61:E62"/>
    <mergeCell ref="A21:E23"/>
    <mergeCell ref="A202:E204"/>
    <mergeCell ref="B152:E153"/>
    <mergeCell ref="B38:E39"/>
    <mergeCell ref="B122:E123"/>
    <mergeCell ref="B56:E58"/>
    <mergeCell ref="A129:D131"/>
    <mergeCell ref="B116:E117"/>
    <mergeCell ref="B140:E141"/>
    <mergeCell ref="A147:D149"/>
    <mergeCell ref="B105:E106"/>
    <mergeCell ref="B195:E196"/>
    <mergeCell ref="A53:D55"/>
    <mergeCell ref="B134:E135"/>
    <mergeCell ref="E64:E65"/>
    <mergeCell ref="E71:E73"/>
    <mergeCell ref="E74:E76"/>
    <mergeCell ref="A172:A173"/>
    <mergeCell ref="B172:E173"/>
    <mergeCell ref="A178:A179"/>
    <mergeCell ref="B178:E179"/>
    <mergeCell ref="B184:B185"/>
    <mergeCell ref="C184:C185"/>
    <mergeCell ref="D184:D185"/>
    <mergeCell ref="E184:E185"/>
    <mergeCell ref="C200:C201"/>
    <mergeCell ref="A184:A185"/>
    <mergeCell ref="D187:E187"/>
    <mergeCell ref="A186:E186"/>
    <mergeCell ref="C218:C219"/>
    <mergeCell ref="C220:C222"/>
    <mergeCell ref="C236:C237"/>
    <mergeCell ref="C252:C253"/>
    <mergeCell ref="C254:C255"/>
    <mergeCell ref="C256:C257"/>
    <mergeCell ref="C271:C272"/>
    <mergeCell ref="D9:D11"/>
    <mergeCell ref="D14:D15"/>
    <mergeCell ref="D27:D28"/>
    <mergeCell ref="D32:D33"/>
    <mergeCell ref="D59:D60"/>
    <mergeCell ref="D61:D62"/>
    <mergeCell ref="D64:D65"/>
    <mergeCell ref="D71:D73"/>
    <mergeCell ref="D74:D76"/>
    <mergeCell ref="D91:D92"/>
    <mergeCell ref="D94:D96"/>
    <mergeCell ref="D110:D111"/>
    <mergeCell ref="D112:D113"/>
    <mergeCell ref="D127:D128"/>
    <mergeCell ref="D145:D146"/>
    <mergeCell ref="D223:E223"/>
    <mergeCell ref="D241:E241"/>
    <mergeCell ref="A260:A261"/>
    <mergeCell ref="A266:A267"/>
    <mergeCell ref="A271:A272"/>
    <mergeCell ref="B14:B15"/>
    <mergeCell ref="B27:B28"/>
    <mergeCell ref="B32:B33"/>
    <mergeCell ref="B59:B60"/>
    <mergeCell ref="B61:B62"/>
    <mergeCell ref="B64:B65"/>
    <mergeCell ref="B71:B73"/>
    <mergeCell ref="B74:B76"/>
    <mergeCell ref="B91:B92"/>
    <mergeCell ref="B110:B111"/>
    <mergeCell ref="B127:B128"/>
    <mergeCell ref="B145:B146"/>
    <mergeCell ref="B164:B165"/>
    <mergeCell ref="B200:B201"/>
    <mergeCell ref="B218:B219"/>
    <mergeCell ref="B236:B237"/>
    <mergeCell ref="B252:B253"/>
    <mergeCell ref="B254:B255"/>
    <mergeCell ref="B271:B272"/>
    <mergeCell ref="A238:C240"/>
    <mergeCell ref="A256:B257"/>
    <mergeCell ref="A207:A208"/>
    <mergeCell ref="A213:A214"/>
    <mergeCell ref="A218:A219"/>
    <mergeCell ref="A231:A232"/>
    <mergeCell ref="A236:A237"/>
    <mergeCell ref="A243:A244"/>
    <mergeCell ref="A189:A190"/>
    <mergeCell ref="A252:A253"/>
    <mergeCell ref="A254:A255"/>
    <mergeCell ref="A195:A196"/>
    <mergeCell ref="A200:A201"/>
    <mergeCell ref="C59:C60"/>
    <mergeCell ref="C61:C62"/>
    <mergeCell ref="C64:C65"/>
    <mergeCell ref="C71:C73"/>
    <mergeCell ref="C74:C76"/>
    <mergeCell ref="C91:C92"/>
    <mergeCell ref="C94:C96"/>
    <mergeCell ref="C110:C111"/>
    <mergeCell ref="A14:A15"/>
    <mergeCell ref="A27:A28"/>
    <mergeCell ref="A32:A33"/>
    <mergeCell ref="A38:A39"/>
    <mergeCell ref="A56:A58"/>
    <mergeCell ref="A59:A60"/>
    <mergeCell ref="A61:A62"/>
    <mergeCell ref="A64:A65"/>
    <mergeCell ref="A71:A73"/>
    <mergeCell ref="A1:F1"/>
    <mergeCell ref="A122:A123"/>
    <mergeCell ref="A127:A128"/>
    <mergeCell ref="A134:A135"/>
    <mergeCell ref="A140:A141"/>
    <mergeCell ref="A145:A146"/>
    <mergeCell ref="A152:A153"/>
    <mergeCell ref="A158:A159"/>
    <mergeCell ref="A164:A165"/>
    <mergeCell ref="A66:E68"/>
    <mergeCell ref="A94:B96"/>
    <mergeCell ref="B158:E159"/>
    <mergeCell ref="A77:E77"/>
    <mergeCell ref="D78:E78"/>
    <mergeCell ref="D97:E97"/>
    <mergeCell ref="D114:E114"/>
    <mergeCell ref="D132:E132"/>
    <mergeCell ref="D150:E150"/>
    <mergeCell ref="B80:E81"/>
    <mergeCell ref="B86:E87"/>
    <mergeCell ref="A112:C113"/>
    <mergeCell ref="B99:E100"/>
    <mergeCell ref="E112:E113"/>
    <mergeCell ref="C14:C15"/>
    <mergeCell ref="C127:C128"/>
    <mergeCell ref="C145:C146"/>
    <mergeCell ref="C164:C165"/>
    <mergeCell ref="D3:E3"/>
    <mergeCell ref="A5:D5"/>
    <mergeCell ref="B6:E6"/>
    <mergeCell ref="D12:E12"/>
    <mergeCell ref="D24:E24"/>
    <mergeCell ref="A35:E35"/>
    <mergeCell ref="D36:E36"/>
    <mergeCell ref="B44:E44"/>
    <mergeCell ref="A9:C11"/>
    <mergeCell ref="C27:C28"/>
    <mergeCell ref="C32:C33"/>
    <mergeCell ref="A74:A76"/>
    <mergeCell ref="A80:A81"/>
    <mergeCell ref="A86:A87"/>
    <mergeCell ref="A91:A92"/>
    <mergeCell ref="A99:A100"/>
    <mergeCell ref="A105:A106"/>
    <mergeCell ref="A110:A111"/>
    <mergeCell ref="A116:A117"/>
    <mergeCell ref="A50:E50"/>
    <mergeCell ref="D51:E5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33"/>
  <sheetViews>
    <sheetView tabSelected="1" zoomScale="114" zoomScaleNormal="110" workbookViewId="0">
      <pane ySplit="2" topLeftCell="A51" activePane="bottomLeft" state="frozen"/>
      <selection activeCell="A2" sqref="A2"/>
      <selection pane="bottomLeft" activeCell="Y14" sqref="Y14"/>
    </sheetView>
  </sheetViews>
  <sheetFormatPr defaultColWidth="14.81640625" defaultRowHeight="30" customHeight="1"/>
  <cols>
    <col min="1" max="1" width="15.54296875" style="1465" customWidth="1"/>
    <col min="2" max="2" width="22" style="1437" customWidth="1"/>
    <col min="3" max="3" width="19.26953125" style="1437" hidden="1" customWidth="1"/>
    <col min="4" max="4" width="14.81640625" style="1437" hidden="1" customWidth="1"/>
    <col min="5" max="5" width="14.81640625" style="1437"/>
    <col min="6" max="8" width="14.81640625" style="1437" hidden="1" customWidth="1"/>
    <col min="9" max="9" width="14.81640625" style="1437" customWidth="1"/>
    <col min="10" max="10" width="0" style="1437" hidden="1" customWidth="1"/>
    <col min="11" max="11" width="14.81640625" style="1437"/>
    <col min="12" max="15" width="0" style="1437" hidden="1" customWidth="1"/>
    <col min="16" max="16" width="14.81640625" style="1437"/>
    <col min="17" max="17" width="6.81640625" style="1437" hidden="1" customWidth="1"/>
    <col min="18" max="18" width="15.54296875" style="1437" hidden="1" customWidth="1"/>
    <col min="19" max="19" width="10" style="1437" hidden="1" customWidth="1"/>
    <col min="20" max="20" width="10.1796875" style="1437" hidden="1" customWidth="1"/>
    <col min="21" max="21" width="10.26953125" style="1437" hidden="1" customWidth="1"/>
    <col min="22" max="22" width="14.81640625" style="1437"/>
    <col min="23" max="23" width="18.453125" style="1437" customWidth="1"/>
    <col min="24" max="24" width="18.54296875" style="1437" customWidth="1"/>
    <col min="25" max="16384" width="14.81640625" style="1437"/>
  </cols>
  <sheetData>
    <row r="1" spans="1:24" ht="24" customHeight="1">
      <c r="A1" s="2018" t="s">
        <v>255</v>
      </c>
      <c r="B1" s="2018"/>
      <c r="C1" s="2018"/>
      <c r="D1" s="2018"/>
      <c r="E1" s="2018"/>
      <c r="F1" s="2018"/>
      <c r="G1" s="2018"/>
      <c r="H1" s="2018"/>
      <c r="I1" s="2018"/>
      <c r="J1" s="2018"/>
      <c r="K1" s="2018"/>
      <c r="L1" s="2018"/>
      <c r="M1" s="2018"/>
      <c r="N1" s="2018"/>
      <c r="O1" s="2018"/>
      <c r="P1" s="2018"/>
      <c r="Q1" s="2018"/>
      <c r="R1" s="2018"/>
      <c r="S1" s="2018"/>
      <c r="T1" s="2018"/>
      <c r="U1" s="2018"/>
      <c r="V1" s="2018"/>
    </row>
    <row r="2" spans="1:24" ht="81.75" customHeight="1">
      <c r="A2" s="1438" t="s">
        <v>195</v>
      </c>
      <c r="B2" s="1439"/>
      <c r="C2" s="968" t="s">
        <v>256</v>
      </c>
      <c r="D2" s="968" t="s">
        <v>257</v>
      </c>
      <c r="E2" s="1668" t="s">
        <v>198</v>
      </c>
      <c r="F2" s="870" t="s">
        <v>258</v>
      </c>
      <c r="G2" s="870" t="s">
        <v>259</v>
      </c>
      <c r="H2" s="1595" t="s">
        <v>260</v>
      </c>
      <c r="I2" s="1668" t="s">
        <v>261</v>
      </c>
      <c r="J2" s="1595" t="s">
        <v>262</v>
      </c>
      <c r="K2" s="1668" t="s">
        <v>263</v>
      </c>
      <c r="L2" s="1595" t="s">
        <v>264</v>
      </c>
      <c r="M2" s="1595" t="s">
        <v>265</v>
      </c>
      <c r="N2" s="870" t="s">
        <v>266</v>
      </c>
      <c r="O2" s="870" t="s">
        <v>267</v>
      </c>
      <c r="P2" s="1668" t="s">
        <v>268</v>
      </c>
      <c r="Q2" s="870" t="s">
        <v>269</v>
      </c>
      <c r="R2" s="1668" t="s">
        <v>270</v>
      </c>
      <c r="S2" s="1595" t="s">
        <v>271</v>
      </c>
      <c r="T2" s="1595" t="s">
        <v>272</v>
      </c>
      <c r="U2" s="1668" t="s">
        <v>273</v>
      </c>
      <c r="V2" s="1440" t="s">
        <v>274</v>
      </c>
    </row>
    <row r="3" spans="1:24">
      <c r="A3" s="1435"/>
      <c r="B3" s="1436" t="s">
        <v>29</v>
      </c>
      <c r="C3" s="966"/>
      <c r="D3" s="1436"/>
      <c r="E3" s="1668"/>
      <c r="F3" s="965"/>
      <c r="G3" s="1668"/>
      <c r="H3" s="1668"/>
      <c r="I3" s="1668"/>
      <c r="J3" s="965"/>
      <c r="K3" s="1668"/>
      <c r="L3" s="965"/>
      <c r="M3" s="1668"/>
      <c r="N3" s="1668"/>
      <c r="O3" s="1668"/>
      <c r="P3" s="1668"/>
      <c r="Q3" s="965"/>
      <c r="R3" s="1668"/>
      <c r="S3" s="965"/>
      <c r="T3" s="1668"/>
      <c r="U3" s="1668"/>
      <c r="V3" s="971"/>
    </row>
    <row r="4" spans="1:24" ht="15.5">
      <c r="A4" s="704">
        <v>2110101</v>
      </c>
      <c r="B4" s="859" t="s">
        <v>30</v>
      </c>
      <c r="C4" s="1441">
        <v>62038213</v>
      </c>
      <c r="D4" s="968"/>
      <c r="E4" s="870">
        <f>SUM(C4)</f>
        <v>62038213</v>
      </c>
      <c r="F4" s="965"/>
      <c r="G4" s="870"/>
      <c r="H4" s="870"/>
      <c r="I4" s="870">
        <f>SUM(F4:H4)</f>
        <v>0</v>
      </c>
      <c r="J4" s="965"/>
      <c r="K4" s="870">
        <f>SUM(J4)</f>
        <v>0</v>
      </c>
      <c r="L4" s="965"/>
      <c r="M4" s="965"/>
      <c r="N4" s="965"/>
      <c r="O4" s="965"/>
      <c r="P4" s="870">
        <f>SUM(L4:O4)</f>
        <v>0</v>
      </c>
      <c r="Q4" s="870"/>
      <c r="R4" s="1668">
        <f>SUM(Q4)</f>
        <v>0</v>
      </c>
      <c r="S4" s="965"/>
      <c r="T4" s="870"/>
      <c r="U4" s="1668">
        <f t="shared" ref="U4:U14" si="0">SUM(S4:T4)</f>
        <v>0</v>
      </c>
      <c r="V4" s="971">
        <f t="shared" ref="V4:V14" si="1">SUM(P4+K4+I4+E4)</f>
        <v>62038213</v>
      </c>
      <c r="W4" s="1458"/>
    </row>
    <row r="5" spans="1:24" ht="15.5" hidden="1">
      <c r="A5" s="837">
        <v>2110310</v>
      </c>
      <c r="B5" s="1694" t="s">
        <v>208</v>
      </c>
      <c r="C5" s="966"/>
      <c r="D5" s="968"/>
      <c r="E5" s="870">
        <f t="shared" ref="E5:E14" si="2">SUM(C5)</f>
        <v>0</v>
      </c>
      <c r="F5" s="965"/>
      <c r="G5" s="870"/>
      <c r="H5" s="870"/>
      <c r="I5" s="870">
        <f t="shared" ref="I5:I14" si="3">SUM(F5:H5)</f>
        <v>0</v>
      </c>
      <c r="J5" s="965"/>
      <c r="K5" s="870">
        <f t="shared" ref="K5:K14" si="4">SUM(J5)</f>
        <v>0</v>
      </c>
      <c r="L5" s="965"/>
      <c r="M5" s="965"/>
      <c r="N5" s="965"/>
      <c r="O5" s="965"/>
      <c r="P5" s="870">
        <f t="shared" ref="P5:P14" si="5">SUM(L5:O5)</f>
        <v>0</v>
      </c>
      <c r="Q5" s="870"/>
      <c r="R5" s="1668">
        <f t="shared" ref="R5:R14" si="6">SUM(Q5)</f>
        <v>0</v>
      </c>
      <c r="S5" s="965"/>
      <c r="T5" s="870"/>
      <c r="U5" s="1668">
        <f t="shared" si="0"/>
        <v>0</v>
      </c>
      <c r="V5" s="971">
        <f t="shared" si="1"/>
        <v>0</v>
      </c>
      <c r="W5" s="1458"/>
    </row>
    <row r="6" spans="1:24" ht="31" hidden="1">
      <c r="A6" s="1442">
        <v>2110312</v>
      </c>
      <c r="B6" s="1022" t="s">
        <v>42</v>
      </c>
      <c r="C6" s="966"/>
      <c r="D6" s="968"/>
      <c r="E6" s="870">
        <f t="shared" si="2"/>
        <v>0</v>
      </c>
      <c r="F6" s="965"/>
      <c r="G6" s="870"/>
      <c r="H6" s="870"/>
      <c r="I6" s="870">
        <f t="shared" si="3"/>
        <v>0</v>
      </c>
      <c r="J6" s="965"/>
      <c r="K6" s="870">
        <f t="shared" si="4"/>
        <v>0</v>
      </c>
      <c r="L6" s="965"/>
      <c r="M6" s="965"/>
      <c r="N6" s="965"/>
      <c r="O6" s="965"/>
      <c r="P6" s="870">
        <f t="shared" si="5"/>
        <v>0</v>
      </c>
      <c r="Q6" s="870"/>
      <c r="R6" s="1668">
        <f t="shared" si="6"/>
        <v>0</v>
      </c>
      <c r="S6" s="965"/>
      <c r="T6" s="870"/>
      <c r="U6" s="1668">
        <f t="shared" si="0"/>
        <v>0</v>
      </c>
      <c r="V6" s="971">
        <f t="shared" si="1"/>
        <v>0</v>
      </c>
      <c r="W6" s="1458"/>
    </row>
    <row r="7" spans="1:24" ht="31" hidden="1">
      <c r="A7" s="837">
        <v>2710102</v>
      </c>
      <c r="B7" s="1694" t="s">
        <v>31</v>
      </c>
      <c r="C7" s="966"/>
      <c r="D7" s="968"/>
      <c r="E7" s="870">
        <f t="shared" si="2"/>
        <v>0</v>
      </c>
      <c r="F7" s="965"/>
      <c r="G7" s="870"/>
      <c r="H7" s="870"/>
      <c r="I7" s="870">
        <f t="shared" si="3"/>
        <v>0</v>
      </c>
      <c r="J7" s="965"/>
      <c r="K7" s="870">
        <f t="shared" si="4"/>
        <v>0</v>
      </c>
      <c r="L7" s="965"/>
      <c r="M7" s="965"/>
      <c r="N7" s="965"/>
      <c r="O7" s="965"/>
      <c r="P7" s="870">
        <f t="shared" si="5"/>
        <v>0</v>
      </c>
      <c r="Q7" s="870"/>
      <c r="R7" s="1668">
        <f t="shared" si="6"/>
        <v>0</v>
      </c>
      <c r="S7" s="965"/>
      <c r="T7" s="870"/>
      <c r="U7" s="1668">
        <f t="shared" si="0"/>
        <v>0</v>
      </c>
      <c r="V7" s="971">
        <f t="shared" si="1"/>
        <v>0</v>
      </c>
      <c r="W7" s="1458"/>
    </row>
    <row r="8" spans="1:24" ht="15.5">
      <c r="A8" s="704">
        <v>2110202</v>
      </c>
      <c r="B8" s="705" t="s">
        <v>41</v>
      </c>
      <c r="C8" s="966">
        <v>2918800</v>
      </c>
      <c r="D8" s="968"/>
      <c r="E8" s="870">
        <f t="shared" si="2"/>
        <v>2918800</v>
      </c>
      <c r="F8" s="965"/>
      <c r="G8" s="870"/>
      <c r="H8" s="870"/>
      <c r="I8" s="870">
        <f t="shared" si="3"/>
        <v>0</v>
      </c>
      <c r="J8" s="965"/>
      <c r="K8" s="870">
        <f t="shared" si="4"/>
        <v>0</v>
      </c>
      <c r="L8" s="965"/>
      <c r="M8" s="965"/>
      <c r="N8" s="965"/>
      <c r="O8" s="965"/>
      <c r="P8" s="870">
        <f t="shared" si="5"/>
        <v>0</v>
      </c>
      <c r="Q8" s="870"/>
      <c r="R8" s="1668">
        <f t="shared" si="6"/>
        <v>0</v>
      </c>
      <c r="S8" s="965"/>
      <c r="T8" s="870"/>
      <c r="U8" s="1668">
        <f t="shared" si="0"/>
        <v>0</v>
      </c>
      <c r="V8" s="971">
        <f t="shared" si="1"/>
        <v>2918800</v>
      </c>
      <c r="W8" s="1458"/>
    </row>
    <row r="9" spans="1:24" ht="46.5">
      <c r="A9" s="704">
        <v>2120101</v>
      </c>
      <c r="B9" s="705" t="s">
        <v>209</v>
      </c>
      <c r="C9" s="966">
        <v>863128</v>
      </c>
      <c r="D9" s="968"/>
      <c r="E9" s="870">
        <f t="shared" si="2"/>
        <v>863128</v>
      </c>
      <c r="F9" s="965"/>
      <c r="G9" s="870"/>
      <c r="H9" s="870"/>
      <c r="I9" s="870">
        <f t="shared" si="3"/>
        <v>0</v>
      </c>
      <c r="J9" s="965" t="s">
        <v>192</v>
      </c>
      <c r="K9" s="870">
        <f t="shared" si="4"/>
        <v>0</v>
      </c>
      <c r="L9" s="965"/>
      <c r="M9" s="965"/>
      <c r="N9" s="965"/>
      <c r="O9" s="965"/>
      <c r="P9" s="870">
        <f t="shared" si="5"/>
        <v>0</v>
      </c>
      <c r="Q9" s="870"/>
      <c r="R9" s="1668"/>
      <c r="S9" s="965"/>
      <c r="T9" s="870"/>
      <c r="U9" s="1668"/>
      <c r="V9" s="971">
        <f t="shared" si="1"/>
        <v>863128</v>
      </c>
      <c r="W9" s="1458"/>
    </row>
    <row r="10" spans="1:24" ht="15.5" hidden="1">
      <c r="A10" s="704" t="s">
        <v>597</v>
      </c>
      <c r="B10" s="705" t="s">
        <v>275</v>
      </c>
      <c r="C10" s="1443"/>
      <c r="D10" s="968"/>
      <c r="E10" s="870">
        <f t="shared" si="2"/>
        <v>0</v>
      </c>
      <c r="F10" s="965"/>
      <c r="G10" s="870"/>
      <c r="H10" s="870"/>
      <c r="I10" s="870">
        <f t="shared" si="3"/>
        <v>0</v>
      </c>
      <c r="J10" s="965"/>
      <c r="K10" s="870">
        <f t="shared" si="4"/>
        <v>0</v>
      </c>
      <c r="L10" s="965"/>
      <c r="M10" s="965"/>
      <c r="N10" s="965"/>
      <c r="O10" s="965"/>
      <c r="P10" s="870">
        <f t="shared" si="5"/>
        <v>0</v>
      </c>
      <c r="Q10" s="870"/>
      <c r="R10" s="1668">
        <f t="shared" si="6"/>
        <v>0</v>
      </c>
      <c r="S10" s="965"/>
      <c r="T10" s="870"/>
      <c r="U10" s="1668">
        <f t="shared" si="0"/>
        <v>0</v>
      </c>
      <c r="V10" s="971">
        <f t="shared" si="1"/>
        <v>0</v>
      </c>
      <c r="W10" s="1458"/>
    </row>
    <row r="11" spans="1:24" ht="15.5">
      <c r="A11" s="704">
        <v>2110301</v>
      </c>
      <c r="B11" s="705" t="s">
        <v>34</v>
      </c>
      <c r="C11" s="1443">
        <v>13626976</v>
      </c>
      <c r="D11" s="968"/>
      <c r="E11" s="870">
        <f t="shared" si="2"/>
        <v>13626976</v>
      </c>
      <c r="F11" s="965"/>
      <c r="G11" s="870"/>
      <c r="H11" s="870"/>
      <c r="I11" s="870">
        <f t="shared" si="3"/>
        <v>0</v>
      </c>
      <c r="J11" s="965"/>
      <c r="K11" s="870">
        <f t="shared" si="4"/>
        <v>0</v>
      </c>
      <c r="L11" s="965"/>
      <c r="M11" s="965"/>
      <c r="N11" s="965"/>
      <c r="O11" s="965"/>
      <c r="P11" s="870">
        <f t="shared" si="5"/>
        <v>0</v>
      </c>
      <c r="Q11" s="870"/>
      <c r="R11" s="1668">
        <f t="shared" si="6"/>
        <v>0</v>
      </c>
      <c r="S11" s="965"/>
      <c r="T11" s="870"/>
      <c r="U11" s="1668">
        <f t="shared" si="0"/>
        <v>0</v>
      </c>
      <c r="V11" s="971">
        <f t="shared" si="1"/>
        <v>13626976</v>
      </c>
      <c r="W11" s="1458"/>
    </row>
    <row r="12" spans="1:24" ht="15.5">
      <c r="A12" s="704">
        <v>2110320</v>
      </c>
      <c r="B12" s="705" t="s">
        <v>35</v>
      </c>
      <c r="C12" s="1441">
        <v>1806338</v>
      </c>
      <c r="D12" s="968"/>
      <c r="E12" s="870">
        <f t="shared" si="2"/>
        <v>1806338</v>
      </c>
      <c r="F12" s="965"/>
      <c r="G12" s="870"/>
      <c r="H12" s="870"/>
      <c r="I12" s="870">
        <f t="shared" si="3"/>
        <v>0</v>
      </c>
      <c r="J12" s="965"/>
      <c r="K12" s="870">
        <f t="shared" si="4"/>
        <v>0</v>
      </c>
      <c r="L12" s="965"/>
      <c r="M12" s="965"/>
      <c r="N12" s="965"/>
      <c r="O12" s="965"/>
      <c r="P12" s="870">
        <f t="shared" si="5"/>
        <v>0</v>
      </c>
      <c r="Q12" s="870"/>
      <c r="R12" s="1668">
        <f t="shared" si="6"/>
        <v>0</v>
      </c>
      <c r="S12" s="965"/>
      <c r="T12" s="870"/>
      <c r="U12" s="1668">
        <f t="shared" si="0"/>
        <v>0</v>
      </c>
      <c r="V12" s="971">
        <f t="shared" si="1"/>
        <v>1806338</v>
      </c>
      <c r="W12" s="1458"/>
    </row>
    <row r="13" spans="1:24" ht="15.5">
      <c r="A13" s="704">
        <v>2110314</v>
      </c>
      <c r="B13" s="859" t="s">
        <v>210</v>
      </c>
      <c r="C13" s="1441">
        <v>6228754</v>
      </c>
      <c r="D13" s="968"/>
      <c r="E13" s="870">
        <f t="shared" si="2"/>
        <v>6228754</v>
      </c>
      <c r="F13" s="965"/>
      <c r="G13" s="870"/>
      <c r="H13" s="870"/>
      <c r="I13" s="870">
        <f t="shared" si="3"/>
        <v>0</v>
      </c>
      <c r="J13" s="965"/>
      <c r="K13" s="870">
        <f t="shared" si="4"/>
        <v>0</v>
      </c>
      <c r="L13" s="965"/>
      <c r="M13" s="965"/>
      <c r="N13" s="965"/>
      <c r="O13" s="965"/>
      <c r="P13" s="870">
        <f t="shared" si="5"/>
        <v>0</v>
      </c>
      <c r="Q13" s="870"/>
      <c r="R13" s="1668">
        <f t="shared" si="6"/>
        <v>0</v>
      </c>
      <c r="S13" s="965"/>
      <c r="T13" s="870"/>
      <c r="U13" s="1668">
        <f t="shared" si="0"/>
        <v>0</v>
      </c>
      <c r="V13" s="971">
        <f t="shared" si="1"/>
        <v>6228754</v>
      </c>
      <c r="W13" s="1458"/>
    </row>
    <row r="14" spans="1:24" ht="15.5">
      <c r="A14" s="704">
        <v>2110322</v>
      </c>
      <c r="B14" s="705" t="s">
        <v>887</v>
      </c>
      <c r="C14" s="965">
        <v>1500000</v>
      </c>
      <c r="D14" s="968"/>
      <c r="E14" s="870">
        <f t="shared" si="2"/>
        <v>1500000</v>
      </c>
      <c r="F14" s="965"/>
      <c r="G14" s="870"/>
      <c r="H14" s="870"/>
      <c r="I14" s="870">
        <f t="shared" si="3"/>
        <v>0</v>
      </c>
      <c r="J14" s="965"/>
      <c r="K14" s="870">
        <f t="shared" si="4"/>
        <v>0</v>
      </c>
      <c r="L14" s="965"/>
      <c r="M14" s="965"/>
      <c r="N14" s="965"/>
      <c r="O14" s="965"/>
      <c r="P14" s="870">
        <f t="shared" si="5"/>
        <v>0</v>
      </c>
      <c r="Q14" s="870"/>
      <c r="R14" s="1668">
        <f t="shared" si="6"/>
        <v>0</v>
      </c>
      <c r="S14" s="965"/>
      <c r="T14" s="870"/>
      <c r="U14" s="1668">
        <f t="shared" si="0"/>
        <v>0</v>
      </c>
      <c r="V14" s="971">
        <f t="shared" si="1"/>
        <v>1500000</v>
      </c>
      <c r="W14" s="1458"/>
    </row>
    <row r="15" spans="1:24" ht="15.5">
      <c r="A15" s="1444"/>
      <c r="B15" s="970" t="s">
        <v>438</v>
      </c>
      <c r="C15" s="970">
        <f>SUM(C4:C14)</f>
        <v>88982209</v>
      </c>
      <c r="D15" s="970">
        <f t="shared" ref="D15:V15" si="7">SUM(D4:D14)</f>
        <v>0</v>
      </c>
      <c r="E15" s="970">
        <f t="shared" si="7"/>
        <v>88982209</v>
      </c>
      <c r="F15" s="970">
        <f t="shared" si="7"/>
        <v>0</v>
      </c>
      <c r="G15" s="970">
        <f t="shared" si="7"/>
        <v>0</v>
      </c>
      <c r="H15" s="970">
        <f t="shared" si="7"/>
        <v>0</v>
      </c>
      <c r="I15" s="970">
        <f t="shared" si="7"/>
        <v>0</v>
      </c>
      <c r="J15" s="970">
        <f t="shared" si="7"/>
        <v>0</v>
      </c>
      <c r="K15" s="970">
        <f t="shared" si="7"/>
        <v>0</v>
      </c>
      <c r="L15" s="970">
        <f t="shared" si="7"/>
        <v>0</v>
      </c>
      <c r="M15" s="970">
        <f t="shared" si="7"/>
        <v>0</v>
      </c>
      <c r="N15" s="970">
        <f t="shared" si="7"/>
        <v>0</v>
      </c>
      <c r="O15" s="970">
        <f t="shared" si="7"/>
        <v>0</v>
      </c>
      <c r="P15" s="970">
        <f t="shared" si="7"/>
        <v>0</v>
      </c>
      <c r="Q15" s="970">
        <f t="shared" si="7"/>
        <v>0</v>
      </c>
      <c r="R15" s="970">
        <f t="shared" si="7"/>
        <v>0</v>
      </c>
      <c r="S15" s="970">
        <f t="shared" si="7"/>
        <v>0</v>
      </c>
      <c r="T15" s="970">
        <f t="shared" si="7"/>
        <v>0</v>
      </c>
      <c r="U15" s="970">
        <f t="shared" si="7"/>
        <v>0</v>
      </c>
      <c r="V15" s="1413">
        <f t="shared" si="7"/>
        <v>88982209</v>
      </c>
      <c r="W15" s="1458"/>
      <c r="X15" s="1445"/>
    </row>
    <row r="16" spans="1:24">
      <c r="A16" s="1446"/>
      <c r="B16" s="1436" t="s">
        <v>40</v>
      </c>
      <c r="C16" s="965"/>
      <c r="D16" s="870"/>
      <c r="E16" s="870"/>
      <c r="F16" s="965"/>
      <c r="G16" s="870"/>
      <c r="H16" s="870"/>
      <c r="I16" s="870"/>
      <c r="J16" s="965"/>
      <c r="K16" s="870"/>
      <c r="L16" s="965"/>
      <c r="M16" s="870"/>
      <c r="N16" s="870"/>
      <c r="O16" s="870"/>
      <c r="P16" s="870"/>
      <c r="Q16" s="966"/>
      <c r="R16" s="970"/>
      <c r="S16" s="966"/>
      <c r="T16" s="968"/>
      <c r="U16" s="969"/>
      <c r="V16" s="971"/>
      <c r="W16" s="1458"/>
    </row>
    <row r="17" spans="1:23" ht="15.5" hidden="1">
      <c r="A17" s="964">
        <v>2110201</v>
      </c>
      <c r="B17" s="705" t="s">
        <v>37</v>
      </c>
      <c r="C17" s="965"/>
      <c r="D17" s="870"/>
      <c r="E17" s="870">
        <f>SUM(C17)</f>
        <v>0</v>
      </c>
      <c r="F17" s="965"/>
      <c r="G17" s="870"/>
      <c r="H17" s="870"/>
      <c r="I17" s="870">
        <f>SUM(F17:H17)</f>
        <v>0</v>
      </c>
      <c r="J17" s="965"/>
      <c r="K17" s="870">
        <f t="shared" ref="K17:K80" si="8">SUM(J17)</f>
        <v>0</v>
      </c>
      <c r="L17" s="965"/>
      <c r="M17" s="965"/>
      <c r="N17" s="965"/>
      <c r="O17" s="965"/>
      <c r="P17" s="870">
        <f>SUM(L17:O17)</f>
        <v>0</v>
      </c>
      <c r="Q17" s="966"/>
      <c r="R17" s="970">
        <f>SUM(Q17)</f>
        <v>0</v>
      </c>
      <c r="S17" s="966"/>
      <c r="T17" s="968"/>
      <c r="U17" s="969">
        <f>SUM(S17:T17)</f>
        <v>0</v>
      </c>
      <c r="V17" s="971">
        <f t="shared" ref="V17:V48" si="9">SUM(P17+K17+I17+E17)</f>
        <v>0</v>
      </c>
      <c r="W17" s="1458"/>
    </row>
    <row r="18" spans="1:23" ht="15.5">
      <c r="A18" s="704">
        <v>2210101</v>
      </c>
      <c r="B18" s="859" t="s">
        <v>44</v>
      </c>
      <c r="C18" s="965">
        <v>350000</v>
      </c>
      <c r="D18" s="870"/>
      <c r="E18" s="870">
        <f t="shared" ref="E18:E81" si="10">SUM(C18)</f>
        <v>350000</v>
      </c>
      <c r="F18" s="965"/>
      <c r="G18" s="870"/>
      <c r="H18" s="870"/>
      <c r="I18" s="870">
        <f t="shared" ref="I18:I81" si="11">SUM(F18:H18)</f>
        <v>0</v>
      </c>
      <c r="J18" s="965">
        <v>50000</v>
      </c>
      <c r="K18" s="870">
        <f t="shared" si="8"/>
        <v>50000</v>
      </c>
      <c r="L18" s="965">
        <v>50000</v>
      </c>
      <c r="M18" s="965"/>
      <c r="N18" s="965"/>
      <c r="O18" s="965"/>
      <c r="P18" s="870">
        <f t="shared" ref="P18:P81" si="12">SUM(L18:O18)</f>
        <v>50000</v>
      </c>
      <c r="Q18" s="966"/>
      <c r="R18" s="970">
        <f t="shared" ref="R18:R76" si="13">SUM(Q18)</f>
        <v>0</v>
      </c>
      <c r="S18" s="966"/>
      <c r="T18" s="968"/>
      <c r="U18" s="969">
        <f t="shared" ref="U18:U76" si="14">SUM(S18:T18)</f>
        <v>0</v>
      </c>
      <c r="V18" s="971">
        <f t="shared" si="9"/>
        <v>450000</v>
      </c>
      <c r="W18" s="1458"/>
    </row>
    <row r="19" spans="1:23" ht="31">
      <c r="A19" s="964">
        <v>2210102</v>
      </c>
      <c r="B19" s="705" t="s">
        <v>45</v>
      </c>
      <c r="C19" s="965">
        <v>50000</v>
      </c>
      <c r="D19" s="870"/>
      <c r="E19" s="870">
        <f t="shared" si="10"/>
        <v>50000</v>
      </c>
      <c r="F19" s="965"/>
      <c r="G19" s="870">
        <v>75000</v>
      </c>
      <c r="H19" s="870"/>
      <c r="I19" s="870">
        <f t="shared" si="11"/>
        <v>75000</v>
      </c>
      <c r="J19" s="1448"/>
      <c r="K19" s="870">
        <f t="shared" si="8"/>
        <v>0</v>
      </c>
      <c r="L19" s="1448"/>
      <c r="M19" s="965"/>
      <c r="N19" s="965"/>
      <c r="O19" s="965"/>
      <c r="P19" s="870">
        <f t="shared" si="12"/>
        <v>0</v>
      </c>
      <c r="Q19" s="968"/>
      <c r="R19" s="970">
        <f t="shared" si="13"/>
        <v>0</v>
      </c>
      <c r="S19" s="966"/>
      <c r="T19" s="968"/>
      <c r="U19" s="969">
        <f t="shared" si="14"/>
        <v>0</v>
      </c>
      <c r="V19" s="971">
        <f t="shared" si="9"/>
        <v>125000</v>
      </c>
      <c r="W19" s="1458"/>
    </row>
    <row r="20" spans="1:23" ht="15.5" hidden="1">
      <c r="A20" s="704">
        <v>2210103</v>
      </c>
      <c r="B20" s="859" t="s">
        <v>46</v>
      </c>
      <c r="C20" s="965"/>
      <c r="D20" s="870"/>
      <c r="E20" s="870">
        <f t="shared" si="10"/>
        <v>0</v>
      </c>
      <c r="F20" s="965"/>
      <c r="G20" s="870"/>
      <c r="H20" s="870"/>
      <c r="I20" s="870">
        <f t="shared" si="11"/>
        <v>0</v>
      </c>
      <c r="J20" s="1448"/>
      <c r="K20" s="870">
        <f t="shared" si="8"/>
        <v>0</v>
      </c>
      <c r="L20" s="870"/>
      <c r="M20" s="965"/>
      <c r="N20" s="965"/>
      <c r="O20" s="965"/>
      <c r="P20" s="870">
        <f t="shared" si="12"/>
        <v>0</v>
      </c>
      <c r="Q20" s="968"/>
      <c r="R20" s="970">
        <f t="shared" si="13"/>
        <v>0</v>
      </c>
      <c r="S20" s="966"/>
      <c r="T20" s="968"/>
      <c r="U20" s="969">
        <f t="shared" si="14"/>
        <v>0</v>
      </c>
      <c r="V20" s="971">
        <f t="shared" si="9"/>
        <v>0</v>
      </c>
      <c r="W20" s="1458"/>
    </row>
    <row r="21" spans="1:23" ht="31" hidden="1">
      <c r="A21" s="964">
        <v>2210104</v>
      </c>
      <c r="B21" s="705" t="s">
        <v>47</v>
      </c>
      <c r="C21" s="965"/>
      <c r="D21" s="870"/>
      <c r="E21" s="870">
        <f t="shared" si="10"/>
        <v>0</v>
      </c>
      <c r="F21" s="965"/>
      <c r="G21" s="870"/>
      <c r="H21" s="870"/>
      <c r="I21" s="870">
        <f t="shared" si="11"/>
        <v>0</v>
      </c>
      <c r="J21" s="1448"/>
      <c r="K21" s="870">
        <f t="shared" si="8"/>
        <v>0</v>
      </c>
      <c r="L21" s="870"/>
      <c r="M21" s="965"/>
      <c r="N21" s="965"/>
      <c r="O21" s="965"/>
      <c r="P21" s="870">
        <f t="shared" si="12"/>
        <v>0</v>
      </c>
      <c r="Q21" s="968"/>
      <c r="R21" s="970">
        <f t="shared" si="13"/>
        <v>0</v>
      </c>
      <c r="S21" s="966"/>
      <c r="T21" s="968"/>
      <c r="U21" s="969">
        <f t="shared" si="14"/>
        <v>0</v>
      </c>
      <c r="V21" s="971">
        <f t="shared" si="9"/>
        <v>0</v>
      </c>
      <c r="W21" s="1458"/>
    </row>
    <row r="22" spans="1:23" ht="46.5" hidden="1">
      <c r="A22" s="964">
        <v>2210105</v>
      </c>
      <c r="B22" s="705" t="s">
        <v>48</v>
      </c>
      <c r="C22" s="965"/>
      <c r="D22" s="870"/>
      <c r="E22" s="870">
        <f t="shared" si="10"/>
        <v>0</v>
      </c>
      <c r="F22" s="965"/>
      <c r="G22" s="965"/>
      <c r="H22" s="965"/>
      <c r="I22" s="870">
        <f t="shared" si="11"/>
        <v>0</v>
      </c>
      <c r="J22" s="1448"/>
      <c r="K22" s="870">
        <f t="shared" si="8"/>
        <v>0</v>
      </c>
      <c r="L22" s="965"/>
      <c r="M22" s="965"/>
      <c r="N22" s="965"/>
      <c r="O22" s="965"/>
      <c r="P22" s="870">
        <f t="shared" si="12"/>
        <v>0</v>
      </c>
      <c r="Q22" s="968"/>
      <c r="R22" s="970">
        <f t="shared" si="13"/>
        <v>0</v>
      </c>
      <c r="S22" s="966"/>
      <c r="T22" s="968"/>
      <c r="U22" s="969">
        <f t="shared" si="14"/>
        <v>0</v>
      </c>
      <c r="V22" s="971">
        <f t="shared" si="9"/>
        <v>0</v>
      </c>
      <c r="W22" s="1458"/>
    </row>
    <row r="23" spans="1:23" ht="46.5" hidden="1">
      <c r="A23" s="869">
        <v>2210201</v>
      </c>
      <c r="B23" s="870" t="s">
        <v>50</v>
      </c>
      <c r="C23" s="965"/>
      <c r="D23" s="870"/>
      <c r="E23" s="870">
        <f t="shared" si="10"/>
        <v>0</v>
      </c>
      <c r="F23" s="965"/>
      <c r="G23" s="965"/>
      <c r="H23" s="965"/>
      <c r="I23" s="870">
        <f t="shared" si="11"/>
        <v>0</v>
      </c>
      <c r="J23" s="1448"/>
      <c r="K23" s="870">
        <f t="shared" si="8"/>
        <v>0</v>
      </c>
      <c r="L23" s="965"/>
      <c r="M23" s="965"/>
      <c r="N23" s="965"/>
      <c r="O23" s="965"/>
      <c r="P23" s="870">
        <f t="shared" si="12"/>
        <v>0</v>
      </c>
      <c r="Q23" s="968"/>
      <c r="R23" s="970">
        <f t="shared" si="13"/>
        <v>0</v>
      </c>
      <c r="S23" s="966"/>
      <c r="T23" s="968"/>
      <c r="U23" s="969">
        <f t="shared" si="14"/>
        <v>0</v>
      </c>
      <c r="V23" s="971">
        <f t="shared" si="9"/>
        <v>0</v>
      </c>
      <c r="W23" s="1458"/>
    </row>
    <row r="24" spans="1:23" ht="15.5" hidden="1">
      <c r="A24" s="876">
        <v>2210202</v>
      </c>
      <c r="B24" s="965" t="s">
        <v>51</v>
      </c>
      <c r="C24" s="965"/>
      <c r="D24" s="870"/>
      <c r="E24" s="870">
        <f t="shared" si="10"/>
        <v>0</v>
      </c>
      <c r="F24" s="965"/>
      <c r="G24" s="965"/>
      <c r="H24" s="965"/>
      <c r="I24" s="870">
        <f t="shared" si="11"/>
        <v>0</v>
      </c>
      <c r="J24" s="1448"/>
      <c r="K24" s="870">
        <f t="shared" si="8"/>
        <v>0</v>
      </c>
      <c r="L24" s="965"/>
      <c r="M24" s="965"/>
      <c r="N24" s="965"/>
      <c r="O24" s="965"/>
      <c r="P24" s="870">
        <f t="shared" si="12"/>
        <v>0</v>
      </c>
      <c r="Q24" s="968"/>
      <c r="R24" s="970">
        <f t="shared" si="13"/>
        <v>0</v>
      </c>
      <c r="S24" s="966"/>
      <c r="T24" s="968"/>
      <c r="U24" s="969">
        <f t="shared" si="14"/>
        <v>0</v>
      </c>
      <c r="V24" s="971">
        <f t="shared" si="9"/>
        <v>0</v>
      </c>
      <c r="W24" s="1458"/>
    </row>
    <row r="25" spans="1:23" ht="31">
      <c r="A25" s="869">
        <v>2210203</v>
      </c>
      <c r="B25" s="870" t="s">
        <v>52</v>
      </c>
      <c r="C25" s="965">
        <v>3500</v>
      </c>
      <c r="D25" s="870"/>
      <c r="E25" s="870">
        <f t="shared" si="10"/>
        <v>3500</v>
      </c>
      <c r="F25" s="965"/>
      <c r="G25" s="870"/>
      <c r="H25" s="870"/>
      <c r="I25" s="870">
        <f t="shared" si="11"/>
        <v>0</v>
      </c>
      <c r="J25" s="1448"/>
      <c r="K25" s="870">
        <f t="shared" si="8"/>
        <v>0</v>
      </c>
      <c r="L25" s="965"/>
      <c r="M25" s="965"/>
      <c r="N25" s="965"/>
      <c r="O25" s="965"/>
      <c r="P25" s="870">
        <f t="shared" si="12"/>
        <v>0</v>
      </c>
      <c r="Q25" s="968"/>
      <c r="R25" s="970">
        <f t="shared" si="13"/>
        <v>0</v>
      </c>
      <c r="S25" s="966"/>
      <c r="T25" s="968"/>
      <c r="U25" s="969">
        <f t="shared" si="14"/>
        <v>0</v>
      </c>
      <c r="V25" s="971">
        <f t="shared" si="9"/>
        <v>3500</v>
      </c>
      <c r="W25" s="1458"/>
    </row>
    <row r="26" spans="1:23" ht="46.5">
      <c r="A26" s="869">
        <v>2210301</v>
      </c>
      <c r="B26" s="870" t="s">
        <v>53</v>
      </c>
      <c r="C26" s="965">
        <v>500000</v>
      </c>
      <c r="D26" s="1593"/>
      <c r="E26" s="870">
        <f t="shared" si="10"/>
        <v>500000</v>
      </c>
      <c r="F26" s="965"/>
      <c r="G26" s="870"/>
      <c r="H26" s="870"/>
      <c r="I26" s="870">
        <f t="shared" si="11"/>
        <v>0</v>
      </c>
      <c r="J26" s="1448">
        <v>50000</v>
      </c>
      <c r="K26" s="870">
        <f t="shared" si="8"/>
        <v>50000</v>
      </c>
      <c r="L26" s="1593">
        <v>400000</v>
      </c>
      <c r="M26" s="965"/>
      <c r="N26" s="965"/>
      <c r="O26" s="965"/>
      <c r="P26" s="870">
        <f t="shared" si="12"/>
        <v>400000</v>
      </c>
      <c r="Q26" s="966"/>
      <c r="R26" s="970">
        <f t="shared" si="13"/>
        <v>0</v>
      </c>
      <c r="S26" s="966"/>
      <c r="T26" s="968"/>
      <c r="U26" s="969">
        <f t="shared" si="14"/>
        <v>0</v>
      </c>
      <c r="V26" s="971">
        <f t="shared" si="9"/>
        <v>950000</v>
      </c>
      <c r="W26" s="1458"/>
    </row>
    <row r="27" spans="1:23" ht="31">
      <c r="A27" s="869">
        <v>2210302</v>
      </c>
      <c r="B27" s="870" t="s">
        <v>54</v>
      </c>
      <c r="C27" s="965">
        <v>600000</v>
      </c>
      <c r="D27" s="870"/>
      <c r="E27" s="870">
        <f t="shared" si="10"/>
        <v>600000</v>
      </c>
      <c r="F27" s="965"/>
      <c r="G27" s="870"/>
      <c r="H27" s="870"/>
      <c r="I27" s="870">
        <f t="shared" si="11"/>
        <v>0</v>
      </c>
      <c r="J27" s="1448"/>
      <c r="K27" s="870">
        <f t="shared" si="8"/>
        <v>0</v>
      </c>
      <c r="L27" s="870"/>
      <c r="M27" s="965"/>
      <c r="N27" s="965"/>
      <c r="O27" s="965"/>
      <c r="P27" s="870">
        <f t="shared" si="12"/>
        <v>0</v>
      </c>
      <c r="Q27" s="966"/>
      <c r="R27" s="970">
        <f t="shared" si="13"/>
        <v>0</v>
      </c>
      <c r="S27" s="966"/>
      <c r="T27" s="968"/>
      <c r="U27" s="969">
        <f t="shared" si="14"/>
        <v>0</v>
      </c>
      <c r="V27" s="971">
        <f t="shared" si="9"/>
        <v>600000</v>
      </c>
      <c r="W27" s="1458"/>
    </row>
    <row r="28" spans="1:23" ht="31">
      <c r="A28" s="964">
        <v>2210303</v>
      </c>
      <c r="B28" s="705" t="s">
        <v>55</v>
      </c>
      <c r="C28" s="965">
        <v>1654650</v>
      </c>
      <c r="D28" s="870"/>
      <c r="E28" s="870">
        <f t="shared" si="10"/>
        <v>1654650</v>
      </c>
      <c r="F28" s="965"/>
      <c r="G28" s="870">
        <v>500000</v>
      </c>
      <c r="H28" s="870"/>
      <c r="I28" s="870">
        <f t="shared" si="11"/>
        <v>500000</v>
      </c>
      <c r="J28" s="1448">
        <v>500000</v>
      </c>
      <c r="K28" s="870">
        <f t="shared" si="8"/>
        <v>500000</v>
      </c>
      <c r="L28" s="1448"/>
      <c r="M28" s="965"/>
      <c r="N28" s="965"/>
      <c r="O28" s="965">
        <v>500000</v>
      </c>
      <c r="P28" s="870">
        <f t="shared" si="12"/>
        <v>500000</v>
      </c>
      <c r="Q28" s="966"/>
      <c r="R28" s="970">
        <f t="shared" si="13"/>
        <v>0</v>
      </c>
      <c r="S28" s="966"/>
      <c r="T28" s="968"/>
      <c r="U28" s="969">
        <f t="shared" si="14"/>
        <v>0</v>
      </c>
      <c r="V28" s="971">
        <f t="shared" si="9"/>
        <v>3154650</v>
      </c>
      <c r="W28" s="1458"/>
    </row>
    <row r="29" spans="1:23" ht="46.5" hidden="1">
      <c r="A29" s="964">
        <v>2210304</v>
      </c>
      <c r="B29" s="705" t="s">
        <v>56</v>
      </c>
      <c r="C29" s="965"/>
      <c r="D29" s="870"/>
      <c r="E29" s="870">
        <f t="shared" si="10"/>
        <v>0</v>
      </c>
      <c r="F29" s="965"/>
      <c r="G29" s="870"/>
      <c r="H29" s="870"/>
      <c r="I29" s="870">
        <f t="shared" si="11"/>
        <v>0</v>
      </c>
      <c r="J29" s="1448"/>
      <c r="K29" s="870">
        <f t="shared" si="8"/>
        <v>0</v>
      </c>
      <c r="L29" s="870"/>
      <c r="M29" s="965"/>
      <c r="N29" s="965"/>
      <c r="O29" s="965"/>
      <c r="P29" s="870">
        <f t="shared" si="12"/>
        <v>0</v>
      </c>
      <c r="Q29" s="968"/>
      <c r="R29" s="970">
        <f t="shared" si="13"/>
        <v>0</v>
      </c>
      <c r="S29" s="966"/>
      <c r="T29" s="968"/>
      <c r="U29" s="969">
        <f t="shared" si="14"/>
        <v>0</v>
      </c>
      <c r="V29" s="971">
        <f t="shared" si="9"/>
        <v>0</v>
      </c>
      <c r="W29" s="1458"/>
    </row>
    <row r="30" spans="1:23" ht="31" hidden="1">
      <c r="A30" s="964">
        <v>2210399</v>
      </c>
      <c r="B30" s="705" t="s">
        <v>57</v>
      </c>
      <c r="C30" s="965"/>
      <c r="D30" s="870"/>
      <c r="E30" s="870">
        <f t="shared" si="10"/>
        <v>0</v>
      </c>
      <c r="F30" s="965"/>
      <c r="G30" s="870"/>
      <c r="H30" s="870"/>
      <c r="I30" s="870">
        <f t="shared" si="11"/>
        <v>0</v>
      </c>
      <c r="J30" s="1448"/>
      <c r="K30" s="870">
        <f t="shared" si="8"/>
        <v>0</v>
      </c>
      <c r="L30" s="870"/>
      <c r="M30" s="965"/>
      <c r="N30" s="965"/>
      <c r="O30" s="965"/>
      <c r="P30" s="870">
        <f t="shared" si="12"/>
        <v>0</v>
      </c>
      <c r="Q30" s="968"/>
      <c r="R30" s="970">
        <f t="shared" si="13"/>
        <v>0</v>
      </c>
      <c r="S30" s="966"/>
      <c r="T30" s="968"/>
      <c r="U30" s="969">
        <f t="shared" si="14"/>
        <v>0</v>
      </c>
      <c r="V30" s="971">
        <f t="shared" si="9"/>
        <v>0</v>
      </c>
      <c r="W30" s="1458"/>
    </row>
    <row r="31" spans="1:23" ht="31" hidden="1">
      <c r="A31" s="964">
        <v>2210401</v>
      </c>
      <c r="B31" s="705" t="s">
        <v>214</v>
      </c>
      <c r="C31" s="965"/>
      <c r="D31" s="870"/>
      <c r="E31" s="870">
        <f t="shared" si="10"/>
        <v>0</v>
      </c>
      <c r="F31" s="965"/>
      <c r="G31" s="870"/>
      <c r="H31" s="870"/>
      <c r="I31" s="870">
        <f t="shared" si="11"/>
        <v>0</v>
      </c>
      <c r="J31" s="1448"/>
      <c r="K31" s="870">
        <f t="shared" si="8"/>
        <v>0</v>
      </c>
      <c r="L31" s="870"/>
      <c r="M31" s="965"/>
      <c r="N31" s="965"/>
      <c r="O31" s="965"/>
      <c r="P31" s="870">
        <f t="shared" si="12"/>
        <v>0</v>
      </c>
      <c r="Q31" s="968"/>
      <c r="R31" s="970">
        <f t="shared" si="13"/>
        <v>0</v>
      </c>
      <c r="S31" s="966"/>
      <c r="T31" s="968"/>
      <c r="U31" s="969">
        <f t="shared" si="14"/>
        <v>0</v>
      </c>
      <c r="V31" s="971">
        <f t="shared" si="9"/>
        <v>0</v>
      </c>
      <c r="W31" s="1458"/>
    </row>
    <row r="32" spans="1:23" ht="31" hidden="1">
      <c r="A32" s="964">
        <v>2210403</v>
      </c>
      <c r="B32" s="705" t="s">
        <v>55</v>
      </c>
      <c r="C32" s="965"/>
      <c r="D32" s="870"/>
      <c r="E32" s="870">
        <f t="shared" si="10"/>
        <v>0</v>
      </c>
      <c r="F32" s="965"/>
      <c r="G32" s="965"/>
      <c r="H32" s="965"/>
      <c r="I32" s="870">
        <f t="shared" si="11"/>
        <v>0</v>
      </c>
      <c r="J32" s="1448"/>
      <c r="K32" s="870">
        <f t="shared" si="8"/>
        <v>0</v>
      </c>
      <c r="L32" s="1448"/>
      <c r="M32" s="965"/>
      <c r="N32" s="965"/>
      <c r="O32" s="965"/>
      <c r="P32" s="870">
        <f t="shared" si="12"/>
        <v>0</v>
      </c>
      <c r="Q32" s="966"/>
      <c r="R32" s="970">
        <f t="shared" si="13"/>
        <v>0</v>
      </c>
      <c r="S32" s="966"/>
      <c r="T32" s="968"/>
      <c r="U32" s="969">
        <f t="shared" si="14"/>
        <v>0</v>
      </c>
      <c r="V32" s="971">
        <f t="shared" si="9"/>
        <v>0</v>
      </c>
      <c r="W32" s="1458"/>
    </row>
    <row r="33" spans="1:23" ht="31" hidden="1">
      <c r="A33" s="964">
        <v>2210499</v>
      </c>
      <c r="B33" s="705" t="s">
        <v>59</v>
      </c>
      <c r="C33" s="965"/>
      <c r="D33" s="870"/>
      <c r="E33" s="870">
        <f t="shared" si="10"/>
        <v>0</v>
      </c>
      <c r="F33" s="965"/>
      <c r="G33" s="965"/>
      <c r="H33" s="965"/>
      <c r="I33" s="870">
        <f t="shared" si="11"/>
        <v>0</v>
      </c>
      <c r="J33" s="1448"/>
      <c r="K33" s="870">
        <f t="shared" si="8"/>
        <v>0</v>
      </c>
      <c r="L33" s="1448"/>
      <c r="M33" s="870"/>
      <c r="N33" s="870"/>
      <c r="O33" s="870"/>
      <c r="P33" s="870">
        <f t="shared" si="12"/>
        <v>0</v>
      </c>
      <c r="Q33" s="966"/>
      <c r="R33" s="970">
        <f t="shared" si="13"/>
        <v>0</v>
      </c>
      <c r="S33" s="966"/>
      <c r="T33" s="968"/>
      <c r="U33" s="969">
        <f t="shared" si="14"/>
        <v>0</v>
      </c>
      <c r="V33" s="971">
        <f t="shared" si="9"/>
        <v>0</v>
      </c>
      <c r="W33" s="1458"/>
    </row>
    <row r="34" spans="1:23" ht="31">
      <c r="A34" s="964">
        <v>2210502</v>
      </c>
      <c r="B34" s="705" t="s">
        <v>215</v>
      </c>
      <c r="C34" s="965"/>
      <c r="D34" s="870"/>
      <c r="E34" s="870">
        <f t="shared" si="10"/>
        <v>0</v>
      </c>
      <c r="F34" s="965"/>
      <c r="G34" s="965"/>
      <c r="H34" s="965"/>
      <c r="I34" s="870">
        <f t="shared" si="11"/>
        <v>0</v>
      </c>
      <c r="J34" s="1448">
        <v>50000</v>
      </c>
      <c r="K34" s="870">
        <f t="shared" si="8"/>
        <v>50000</v>
      </c>
      <c r="L34" s="1448"/>
      <c r="M34" s="1448"/>
      <c r="N34" s="1448"/>
      <c r="O34" s="1448"/>
      <c r="P34" s="870">
        <f t="shared" si="12"/>
        <v>0</v>
      </c>
      <c r="Q34" s="966"/>
      <c r="R34" s="970">
        <f t="shared" si="13"/>
        <v>0</v>
      </c>
      <c r="S34" s="968"/>
      <c r="T34" s="968"/>
      <c r="U34" s="969">
        <f t="shared" si="14"/>
        <v>0</v>
      </c>
      <c r="V34" s="971">
        <f t="shared" si="9"/>
        <v>50000</v>
      </c>
      <c r="W34" s="1458"/>
    </row>
    <row r="35" spans="1:23" ht="46.5" hidden="1">
      <c r="A35" s="964">
        <v>2210503</v>
      </c>
      <c r="B35" s="705" t="s">
        <v>61</v>
      </c>
      <c r="C35" s="965"/>
      <c r="D35" s="870"/>
      <c r="E35" s="870">
        <f t="shared" si="10"/>
        <v>0</v>
      </c>
      <c r="F35" s="965"/>
      <c r="G35" s="965"/>
      <c r="H35" s="965"/>
      <c r="I35" s="870">
        <f t="shared" si="11"/>
        <v>0</v>
      </c>
      <c r="J35" s="1448"/>
      <c r="K35" s="870">
        <f t="shared" si="8"/>
        <v>0</v>
      </c>
      <c r="L35" s="1448"/>
      <c r="M35" s="1448"/>
      <c r="N35" s="1448"/>
      <c r="O35" s="1448"/>
      <c r="P35" s="870">
        <f t="shared" si="12"/>
        <v>0</v>
      </c>
      <c r="Q35" s="966"/>
      <c r="R35" s="970">
        <f t="shared" si="13"/>
        <v>0</v>
      </c>
      <c r="S35" s="966"/>
      <c r="T35" s="968"/>
      <c r="U35" s="969">
        <f t="shared" si="14"/>
        <v>0</v>
      </c>
      <c r="V35" s="971">
        <f t="shared" si="9"/>
        <v>0</v>
      </c>
      <c r="W35" s="1458"/>
    </row>
    <row r="36" spans="1:23" ht="46.5">
      <c r="A36" s="964">
        <v>2210504</v>
      </c>
      <c r="B36" s="705" t="s">
        <v>62</v>
      </c>
      <c r="C36" s="965">
        <v>150000</v>
      </c>
      <c r="D36" s="870"/>
      <c r="E36" s="870">
        <f t="shared" si="10"/>
        <v>150000</v>
      </c>
      <c r="F36" s="965"/>
      <c r="G36" s="870">
        <v>70350</v>
      </c>
      <c r="H36" s="870"/>
      <c r="I36" s="870">
        <f t="shared" si="11"/>
        <v>70350</v>
      </c>
      <c r="J36" s="1448">
        <v>50000</v>
      </c>
      <c r="K36" s="870">
        <f t="shared" si="8"/>
        <v>50000</v>
      </c>
      <c r="L36" s="1448"/>
      <c r="M36" s="1448"/>
      <c r="N36" s="1448"/>
      <c r="O36" s="1448">
        <v>120000</v>
      </c>
      <c r="P36" s="870">
        <f t="shared" si="12"/>
        <v>120000</v>
      </c>
      <c r="Q36" s="966"/>
      <c r="R36" s="970">
        <f t="shared" si="13"/>
        <v>0</v>
      </c>
      <c r="S36" s="966"/>
      <c r="T36" s="968"/>
      <c r="U36" s="969">
        <f t="shared" si="14"/>
        <v>0</v>
      </c>
      <c r="V36" s="971">
        <f t="shared" si="9"/>
        <v>390350</v>
      </c>
      <c r="W36" s="1458"/>
    </row>
    <row r="37" spans="1:23" ht="31">
      <c r="A37" s="964">
        <v>2210505</v>
      </c>
      <c r="B37" s="705" t="s">
        <v>216</v>
      </c>
      <c r="C37" s="965">
        <v>800000</v>
      </c>
      <c r="D37" s="870"/>
      <c r="E37" s="870">
        <f t="shared" si="10"/>
        <v>800000</v>
      </c>
      <c r="F37" s="965"/>
      <c r="G37" s="870"/>
      <c r="H37" s="870"/>
      <c r="I37" s="870">
        <f t="shared" si="11"/>
        <v>0</v>
      </c>
      <c r="J37" s="1448">
        <v>250000</v>
      </c>
      <c r="K37" s="870">
        <f t="shared" si="8"/>
        <v>250000</v>
      </c>
      <c r="L37" s="1448"/>
      <c r="M37" s="870"/>
      <c r="N37" s="870"/>
      <c r="O37" s="870">
        <v>250000</v>
      </c>
      <c r="P37" s="870">
        <f t="shared" si="12"/>
        <v>250000</v>
      </c>
      <c r="Q37" s="966"/>
      <c r="R37" s="970">
        <f t="shared" si="13"/>
        <v>0</v>
      </c>
      <c r="S37" s="1447"/>
      <c r="T37" s="1447"/>
      <c r="U37" s="969">
        <f t="shared" si="14"/>
        <v>0</v>
      </c>
      <c r="V37" s="971">
        <f t="shared" si="9"/>
        <v>1300000</v>
      </c>
      <c r="W37" s="1458"/>
    </row>
    <row r="38" spans="1:23" ht="31" hidden="1">
      <c r="A38" s="964">
        <v>2210599</v>
      </c>
      <c r="B38" s="705" t="s">
        <v>63</v>
      </c>
      <c r="C38" s="965"/>
      <c r="D38" s="870"/>
      <c r="E38" s="870">
        <f t="shared" si="10"/>
        <v>0</v>
      </c>
      <c r="F38" s="965"/>
      <c r="G38" s="870"/>
      <c r="H38" s="870"/>
      <c r="I38" s="870">
        <f t="shared" si="11"/>
        <v>0</v>
      </c>
      <c r="J38" s="1448"/>
      <c r="K38" s="870">
        <f t="shared" si="8"/>
        <v>0</v>
      </c>
      <c r="L38" s="1448"/>
      <c r="M38" s="870"/>
      <c r="N38" s="870"/>
      <c r="O38" s="870"/>
      <c r="P38" s="870">
        <f t="shared" si="12"/>
        <v>0</v>
      </c>
      <c r="Q38" s="966"/>
      <c r="R38" s="970">
        <f t="shared" si="13"/>
        <v>0</v>
      </c>
      <c r="S38" s="1447"/>
      <c r="T38" s="1447"/>
      <c r="U38" s="969">
        <f t="shared" si="14"/>
        <v>0</v>
      </c>
      <c r="V38" s="971">
        <f t="shared" si="9"/>
        <v>0</v>
      </c>
      <c r="W38" s="1458"/>
    </row>
    <row r="39" spans="1:23" ht="31" hidden="1">
      <c r="A39" s="964">
        <v>2210602</v>
      </c>
      <c r="B39" s="705" t="s">
        <v>64</v>
      </c>
      <c r="C39" s="965"/>
      <c r="D39" s="870"/>
      <c r="E39" s="870">
        <f t="shared" si="10"/>
        <v>0</v>
      </c>
      <c r="F39" s="965"/>
      <c r="G39" s="870"/>
      <c r="H39" s="870"/>
      <c r="I39" s="870">
        <f t="shared" si="11"/>
        <v>0</v>
      </c>
      <c r="J39" s="1448"/>
      <c r="K39" s="870">
        <f t="shared" si="8"/>
        <v>0</v>
      </c>
      <c r="L39" s="1448"/>
      <c r="M39" s="870"/>
      <c r="N39" s="870"/>
      <c r="O39" s="870"/>
      <c r="P39" s="870">
        <f t="shared" si="12"/>
        <v>0</v>
      </c>
      <c r="Q39" s="966"/>
      <c r="R39" s="970">
        <f t="shared" si="13"/>
        <v>0</v>
      </c>
      <c r="S39" s="966"/>
      <c r="T39" s="968"/>
      <c r="U39" s="969">
        <f t="shared" si="14"/>
        <v>0</v>
      </c>
      <c r="V39" s="971">
        <f t="shared" si="9"/>
        <v>0</v>
      </c>
      <c r="W39" s="1458"/>
    </row>
    <row r="40" spans="1:23" ht="31" hidden="1">
      <c r="A40" s="964">
        <v>2210603</v>
      </c>
      <c r="B40" s="705" t="s">
        <v>65</v>
      </c>
      <c r="C40" s="965"/>
      <c r="D40" s="870"/>
      <c r="E40" s="870">
        <f t="shared" si="10"/>
        <v>0</v>
      </c>
      <c r="F40" s="965"/>
      <c r="G40" s="870"/>
      <c r="H40" s="870"/>
      <c r="I40" s="870">
        <f t="shared" si="11"/>
        <v>0</v>
      </c>
      <c r="J40" s="1448"/>
      <c r="K40" s="870">
        <f t="shared" si="8"/>
        <v>0</v>
      </c>
      <c r="L40" s="1448"/>
      <c r="M40" s="870"/>
      <c r="N40" s="870"/>
      <c r="O40" s="870"/>
      <c r="P40" s="870">
        <f t="shared" si="12"/>
        <v>0</v>
      </c>
      <c r="Q40" s="966"/>
      <c r="R40" s="970">
        <f t="shared" si="13"/>
        <v>0</v>
      </c>
      <c r="S40" s="966"/>
      <c r="T40" s="968"/>
      <c r="U40" s="969">
        <f t="shared" si="14"/>
        <v>0</v>
      </c>
      <c r="V40" s="971">
        <f t="shared" si="9"/>
        <v>0</v>
      </c>
      <c r="W40" s="1458"/>
    </row>
    <row r="41" spans="1:23" ht="15.5">
      <c r="A41" s="964">
        <v>2210604</v>
      </c>
      <c r="B41" s="705" t="s">
        <v>66</v>
      </c>
      <c r="C41" s="965">
        <v>180000</v>
      </c>
      <c r="D41" s="870"/>
      <c r="E41" s="870">
        <f t="shared" si="10"/>
        <v>180000</v>
      </c>
      <c r="F41" s="965"/>
      <c r="G41" s="965"/>
      <c r="H41" s="965"/>
      <c r="I41" s="870">
        <f t="shared" si="11"/>
        <v>0</v>
      </c>
      <c r="J41" s="1448"/>
      <c r="K41" s="870">
        <f t="shared" si="8"/>
        <v>0</v>
      </c>
      <c r="L41" s="870"/>
      <c r="M41" s="870"/>
      <c r="N41" s="870"/>
      <c r="O41" s="870"/>
      <c r="P41" s="870">
        <f t="shared" si="12"/>
        <v>0</v>
      </c>
      <c r="Q41" s="966"/>
      <c r="R41" s="970">
        <f t="shared" si="13"/>
        <v>0</v>
      </c>
      <c r="S41" s="966"/>
      <c r="T41" s="968"/>
      <c r="U41" s="969">
        <f t="shared" si="14"/>
        <v>0</v>
      </c>
      <c r="V41" s="971">
        <f t="shared" si="9"/>
        <v>180000</v>
      </c>
      <c r="W41" s="1458"/>
    </row>
    <row r="42" spans="1:23" ht="31" hidden="1">
      <c r="A42" s="964">
        <v>2210606</v>
      </c>
      <c r="B42" s="705" t="s">
        <v>67</v>
      </c>
      <c r="C42" s="965"/>
      <c r="D42" s="870"/>
      <c r="E42" s="870">
        <f t="shared" si="10"/>
        <v>0</v>
      </c>
      <c r="F42" s="965"/>
      <c r="G42" s="965"/>
      <c r="H42" s="965"/>
      <c r="I42" s="870">
        <f t="shared" si="11"/>
        <v>0</v>
      </c>
      <c r="J42" s="1448"/>
      <c r="K42" s="870">
        <f t="shared" si="8"/>
        <v>0</v>
      </c>
      <c r="L42" s="870"/>
      <c r="M42" s="870"/>
      <c r="N42" s="870"/>
      <c r="O42" s="870"/>
      <c r="P42" s="870">
        <f t="shared" si="12"/>
        <v>0</v>
      </c>
      <c r="Q42" s="966"/>
      <c r="R42" s="970">
        <f t="shared" si="13"/>
        <v>0</v>
      </c>
      <c r="S42" s="966"/>
      <c r="T42" s="968"/>
      <c r="U42" s="969">
        <f t="shared" si="14"/>
        <v>0</v>
      </c>
      <c r="V42" s="971">
        <f t="shared" si="9"/>
        <v>0</v>
      </c>
      <c r="W42" s="1458"/>
    </row>
    <row r="43" spans="1:23" ht="62" hidden="1">
      <c r="A43" s="964">
        <v>2210702</v>
      </c>
      <c r="B43" s="705" t="s">
        <v>69</v>
      </c>
      <c r="C43" s="965"/>
      <c r="D43" s="870"/>
      <c r="E43" s="870">
        <f t="shared" si="10"/>
        <v>0</v>
      </c>
      <c r="F43" s="965"/>
      <c r="G43" s="965"/>
      <c r="H43" s="965"/>
      <c r="I43" s="870">
        <f t="shared" si="11"/>
        <v>0</v>
      </c>
      <c r="J43" s="1448"/>
      <c r="K43" s="870">
        <f t="shared" si="8"/>
        <v>0</v>
      </c>
      <c r="L43" s="870"/>
      <c r="M43" s="870"/>
      <c r="N43" s="870"/>
      <c r="O43" s="870"/>
      <c r="P43" s="870">
        <f t="shared" si="12"/>
        <v>0</v>
      </c>
      <c r="Q43" s="966"/>
      <c r="R43" s="970">
        <f t="shared" si="13"/>
        <v>0</v>
      </c>
      <c r="S43" s="966"/>
      <c r="T43" s="968"/>
      <c r="U43" s="969">
        <f t="shared" si="14"/>
        <v>0</v>
      </c>
      <c r="V43" s="971">
        <f t="shared" si="9"/>
        <v>0</v>
      </c>
      <c r="W43" s="1458"/>
    </row>
    <row r="44" spans="1:23" ht="46.5" hidden="1">
      <c r="A44" s="964">
        <v>2210703</v>
      </c>
      <c r="B44" s="705" t="s">
        <v>70</v>
      </c>
      <c r="C44" s="965"/>
      <c r="D44" s="870"/>
      <c r="E44" s="870">
        <f t="shared" si="10"/>
        <v>0</v>
      </c>
      <c r="F44" s="965"/>
      <c r="G44" s="965"/>
      <c r="H44" s="870"/>
      <c r="I44" s="870">
        <f t="shared" si="11"/>
        <v>0</v>
      </c>
      <c r="J44" s="1448"/>
      <c r="K44" s="870">
        <f t="shared" si="8"/>
        <v>0</v>
      </c>
      <c r="L44" s="1448"/>
      <c r="M44" s="870"/>
      <c r="N44" s="870"/>
      <c r="O44" s="870"/>
      <c r="P44" s="870">
        <f t="shared" si="12"/>
        <v>0</v>
      </c>
      <c r="Q44" s="966"/>
      <c r="R44" s="970">
        <f t="shared" si="13"/>
        <v>0</v>
      </c>
      <c r="S44" s="1447"/>
      <c r="T44" s="1447"/>
      <c r="U44" s="969">
        <f t="shared" si="14"/>
        <v>0</v>
      </c>
      <c r="V44" s="971">
        <f t="shared" si="9"/>
        <v>0</v>
      </c>
      <c r="W44" s="1458"/>
    </row>
    <row r="45" spans="1:23" ht="15.5" hidden="1">
      <c r="A45" s="964">
        <v>2210714</v>
      </c>
      <c r="B45" s="705" t="s">
        <v>219</v>
      </c>
      <c r="C45" s="965"/>
      <c r="D45" s="870"/>
      <c r="E45" s="870">
        <f t="shared" si="10"/>
        <v>0</v>
      </c>
      <c r="F45" s="965"/>
      <c r="G45" s="965"/>
      <c r="H45" s="965"/>
      <c r="I45" s="870">
        <f t="shared" si="11"/>
        <v>0</v>
      </c>
      <c r="J45" s="1448"/>
      <c r="K45" s="870">
        <f t="shared" si="8"/>
        <v>0</v>
      </c>
      <c r="L45" s="870"/>
      <c r="M45" s="870"/>
      <c r="N45" s="870"/>
      <c r="O45" s="870"/>
      <c r="P45" s="870">
        <f t="shared" si="12"/>
        <v>0</v>
      </c>
      <c r="Q45" s="966"/>
      <c r="R45" s="970">
        <f t="shared" si="13"/>
        <v>0</v>
      </c>
      <c r="S45" s="966"/>
      <c r="T45" s="968"/>
      <c r="U45" s="969">
        <f t="shared" si="14"/>
        <v>0</v>
      </c>
      <c r="V45" s="971">
        <f t="shared" si="9"/>
        <v>0</v>
      </c>
      <c r="W45" s="1458"/>
    </row>
    <row r="46" spans="1:23" ht="31">
      <c r="A46" s="869">
        <v>2210799</v>
      </c>
      <c r="B46" s="870" t="s">
        <v>72</v>
      </c>
      <c r="C46" s="965">
        <v>300000</v>
      </c>
      <c r="D46" s="870"/>
      <c r="E46" s="870">
        <f t="shared" si="10"/>
        <v>300000</v>
      </c>
      <c r="F46" s="965"/>
      <c r="G46" s="965"/>
      <c r="H46" s="965"/>
      <c r="I46" s="870">
        <f t="shared" si="11"/>
        <v>0</v>
      </c>
      <c r="J46" s="1448"/>
      <c r="K46" s="870">
        <f t="shared" si="8"/>
        <v>0</v>
      </c>
      <c r="L46" s="870"/>
      <c r="M46" s="870"/>
      <c r="N46" s="870"/>
      <c r="O46" s="870"/>
      <c r="P46" s="870">
        <f t="shared" si="12"/>
        <v>0</v>
      </c>
      <c r="Q46" s="966"/>
      <c r="R46" s="970">
        <f t="shared" si="13"/>
        <v>0</v>
      </c>
      <c r="S46" s="1447"/>
      <c r="T46" s="1447"/>
      <c r="U46" s="969">
        <f t="shared" si="14"/>
        <v>0</v>
      </c>
      <c r="V46" s="971">
        <f t="shared" si="9"/>
        <v>300000</v>
      </c>
      <c r="W46" s="1458"/>
    </row>
    <row r="47" spans="1:23" ht="62">
      <c r="A47" s="964">
        <v>2210801</v>
      </c>
      <c r="B47" s="705" t="s">
        <v>73</v>
      </c>
      <c r="C47" s="965">
        <v>650000</v>
      </c>
      <c r="D47" s="870"/>
      <c r="E47" s="870">
        <f t="shared" si="10"/>
        <v>650000</v>
      </c>
      <c r="F47" s="965"/>
      <c r="G47" s="870"/>
      <c r="H47" s="965"/>
      <c r="I47" s="870">
        <f t="shared" si="11"/>
        <v>0</v>
      </c>
      <c r="J47" s="1448"/>
      <c r="K47" s="870">
        <f t="shared" si="8"/>
        <v>0</v>
      </c>
      <c r="L47" s="870"/>
      <c r="M47" s="870"/>
      <c r="N47" s="870"/>
      <c r="O47" s="870"/>
      <c r="P47" s="870">
        <f t="shared" si="12"/>
        <v>0</v>
      </c>
      <c r="Q47" s="966"/>
      <c r="R47" s="970">
        <f t="shared" si="13"/>
        <v>0</v>
      </c>
      <c r="S47" s="1447"/>
      <c r="T47" s="1447"/>
      <c r="U47" s="969">
        <f t="shared" si="14"/>
        <v>0</v>
      </c>
      <c r="V47" s="971">
        <f t="shared" si="9"/>
        <v>650000</v>
      </c>
      <c r="W47" s="1458"/>
    </row>
    <row r="48" spans="1:23" ht="62">
      <c r="A48" s="964">
        <v>2210802</v>
      </c>
      <c r="B48" s="705" t="s">
        <v>74</v>
      </c>
      <c r="C48" s="965">
        <v>500000</v>
      </c>
      <c r="D48" s="870"/>
      <c r="E48" s="870">
        <f t="shared" si="10"/>
        <v>500000</v>
      </c>
      <c r="F48" s="965"/>
      <c r="G48" s="870"/>
      <c r="H48" s="965"/>
      <c r="I48" s="870">
        <f t="shared" si="11"/>
        <v>0</v>
      </c>
      <c r="J48" s="1448">
        <v>500000</v>
      </c>
      <c r="K48" s="870">
        <f t="shared" si="8"/>
        <v>500000</v>
      </c>
      <c r="L48" s="870"/>
      <c r="M48" s="870"/>
      <c r="N48" s="870"/>
      <c r="O48" s="870">
        <v>500000</v>
      </c>
      <c r="P48" s="870">
        <f t="shared" si="12"/>
        <v>500000</v>
      </c>
      <c r="Q48" s="966"/>
      <c r="R48" s="970">
        <f t="shared" si="13"/>
        <v>0</v>
      </c>
      <c r="S48" s="966"/>
      <c r="T48" s="968"/>
      <c r="U48" s="969">
        <f t="shared" si="14"/>
        <v>0</v>
      </c>
      <c r="V48" s="971">
        <f t="shared" si="9"/>
        <v>1500000</v>
      </c>
      <c r="W48" s="1458"/>
    </row>
    <row r="49" spans="1:23" ht="15.5" hidden="1">
      <c r="A49" s="704">
        <v>2210805</v>
      </c>
      <c r="B49" s="859" t="s">
        <v>75</v>
      </c>
      <c r="C49" s="965"/>
      <c r="D49" s="870"/>
      <c r="E49" s="870">
        <f t="shared" si="10"/>
        <v>0</v>
      </c>
      <c r="F49" s="965"/>
      <c r="G49" s="870"/>
      <c r="H49" s="965"/>
      <c r="I49" s="870">
        <f t="shared" si="11"/>
        <v>0</v>
      </c>
      <c r="J49" s="1448"/>
      <c r="K49" s="870">
        <f t="shared" si="8"/>
        <v>0</v>
      </c>
      <c r="L49" s="870"/>
      <c r="M49" s="870"/>
      <c r="N49" s="870"/>
      <c r="O49" s="870"/>
      <c r="P49" s="870">
        <f t="shared" si="12"/>
        <v>0</v>
      </c>
      <c r="Q49" s="966"/>
      <c r="R49" s="970">
        <f t="shared" si="13"/>
        <v>0</v>
      </c>
      <c r="S49" s="966"/>
      <c r="T49" s="968"/>
      <c r="U49" s="969">
        <f t="shared" si="14"/>
        <v>0</v>
      </c>
      <c r="V49" s="971">
        <f t="shared" ref="V49:V80" si="15">SUM(P49+K49+I49+E49)</f>
        <v>0</v>
      </c>
      <c r="W49" s="1458"/>
    </row>
    <row r="50" spans="1:23" ht="15.5" hidden="1">
      <c r="A50" s="704">
        <v>2210809</v>
      </c>
      <c r="B50" s="859" t="s">
        <v>76</v>
      </c>
      <c r="C50" s="965"/>
      <c r="D50" s="870"/>
      <c r="E50" s="870">
        <f t="shared" si="10"/>
        <v>0</v>
      </c>
      <c r="F50" s="965"/>
      <c r="G50" s="870"/>
      <c r="H50" s="965"/>
      <c r="I50" s="870">
        <f t="shared" si="11"/>
        <v>0</v>
      </c>
      <c r="J50" s="1448"/>
      <c r="K50" s="870">
        <f t="shared" si="8"/>
        <v>0</v>
      </c>
      <c r="L50" s="870"/>
      <c r="M50" s="870"/>
      <c r="N50" s="870"/>
      <c r="O50" s="870"/>
      <c r="P50" s="870">
        <f t="shared" si="12"/>
        <v>0</v>
      </c>
      <c r="Q50" s="966"/>
      <c r="R50" s="970">
        <f t="shared" si="13"/>
        <v>0</v>
      </c>
      <c r="S50" s="968"/>
      <c r="T50" s="968"/>
      <c r="U50" s="969">
        <f t="shared" si="14"/>
        <v>0</v>
      </c>
      <c r="V50" s="971">
        <f t="shared" si="15"/>
        <v>0</v>
      </c>
      <c r="W50" s="1458"/>
    </row>
    <row r="51" spans="1:23" ht="31">
      <c r="A51" s="964">
        <v>2210904</v>
      </c>
      <c r="B51" s="705" t="s">
        <v>77</v>
      </c>
      <c r="C51" s="965">
        <v>500000</v>
      </c>
      <c r="D51" s="870"/>
      <c r="E51" s="870">
        <f t="shared" si="10"/>
        <v>500000</v>
      </c>
      <c r="F51" s="965"/>
      <c r="G51" s="870"/>
      <c r="H51" s="870"/>
      <c r="I51" s="870">
        <f t="shared" si="11"/>
        <v>0</v>
      </c>
      <c r="J51" s="1448"/>
      <c r="K51" s="870">
        <f t="shared" si="8"/>
        <v>0</v>
      </c>
      <c r="L51" s="870"/>
      <c r="M51" s="870"/>
      <c r="N51" s="870"/>
      <c r="O51" s="870"/>
      <c r="P51" s="870">
        <f t="shared" si="12"/>
        <v>0</v>
      </c>
      <c r="Q51" s="968"/>
      <c r="R51" s="970">
        <f t="shared" si="13"/>
        <v>0</v>
      </c>
      <c r="S51" s="1447"/>
      <c r="T51" s="1447"/>
      <c r="U51" s="969">
        <f t="shared" si="14"/>
        <v>0</v>
      </c>
      <c r="V51" s="971">
        <f t="shared" si="15"/>
        <v>500000</v>
      </c>
      <c r="W51" s="1458"/>
    </row>
    <row r="52" spans="1:23" ht="15.5">
      <c r="A52" s="704">
        <v>2210910</v>
      </c>
      <c r="B52" s="859" t="s">
        <v>78</v>
      </c>
      <c r="C52" s="965">
        <v>12536786</v>
      </c>
      <c r="D52" s="870"/>
      <c r="E52" s="870">
        <f t="shared" si="10"/>
        <v>12536786</v>
      </c>
      <c r="F52" s="965"/>
      <c r="G52" s="870"/>
      <c r="H52" s="870"/>
      <c r="I52" s="870">
        <f t="shared" si="11"/>
        <v>0</v>
      </c>
      <c r="J52" s="1448"/>
      <c r="K52" s="870">
        <f t="shared" si="8"/>
        <v>0</v>
      </c>
      <c r="L52" s="870"/>
      <c r="M52" s="1448"/>
      <c r="N52" s="1448"/>
      <c r="O52" s="1448"/>
      <c r="P52" s="870">
        <f t="shared" si="12"/>
        <v>0</v>
      </c>
      <c r="Q52" s="966"/>
      <c r="R52" s="970">
        <f t="shared" si="13"/>
        <v>0</v>
      </c>
      <c r="S52" s="1447"/>
      <c r="T52" s="1447"/>
      <c r="U52" s="969">
        <f t="shared" si="14"/>
        <v>0</v>
      </c>
      <c r="V52" s="971">
        <f t="shared" si="15"/>
        <v>12536786</v>
      </c>
      <c r="W52" s="1458"/>
    </row>
    <row r="53" spans="1:23" ht="15.5" hidden="1">
      <c r="A53" s="704">
        <v>2211001</v>
      </c>
      <c r="B53" s="859" t="s">
        <v>79</v>
      </c>
      <c r="C53" s="965"/>
      <c r="D53" s="870"/>
      <c r="E53" s="870">
        <f t="shared" si="10"/>
        <v>0</v>
      </c>
      <c r="F53" s="965"/>
      <c r="G53" s="870"/>
      <c r="H53" s="870"/>
      <c r="I53" s="870">
        <f t="shared" si="11"/>
        <v>0</v>
      </c>
      <c r="J53" s="1448"/>
      <c r="K53" s="870">
        <f t="shared" si="8"/>
        <v>0</v>
      </c>
      <c r="L53" s="1448"/>
      <c r="M53" s="1448"/>
      <c r="N53" s="1448"/>
      <c r="O53" s="1448"/>
      <c r="P53" s="870">
        <f t="shared" si="12"/>
        <v>0</v>
      </c>
      <c r="Q53" s="966"/>
      <c r="R53" s="970">
        <f t="shared" si="13"/>
        <v>0</v>
      </c>
      <c r="S53" s="1447"/>
      <c r="T53" s="1447"/>
      <c r="U53" s="969">
        <f t="shared" si="14"/>
        <v>0</v>
      </c>
      <c r="V53" s="971">
        <f t="shared" si="15"/>
        <v>0</v>
      </c>
      <c r="W53" s="1458"/>
    </row>
    <row r="54" spans="1:23" ht="46.5" hidden="1">
      <c r="A54" s="964">
        <v>2211002</v>
      </c>
      <c r="B54" s="705" t="s">
        <v>80</v>
      </c>
      <c r="C54" s="965"/>
      <c r="D54" s="870"/>
      <c r="E54" s="870">
        <f t="shared" si="10"/>
        <v>0</v>
      </c>
      <c r="F54" s="965"/>
      <c r="G54" s="965"/>
      <c r="H54" s="965"/>
      <c r="I54" s="870">
        <f t="shared" si="11"/>
        <v>0</v>
      </c>
      <c r="J54" s="1448"/>
      <c r="K54" s="870">
        <f t="shared" si="8"/>
        <v>0</v>
      </c>
      <c r="L54" s="1448"/>
      <c r="M54" s="1448"/>
      <c r="N54" s="1448"/>
      <c r="O54" s="1448"/>
      <c r="P54" s="870">
        <f t="shared" si="12"/>
        <v>0</v>
      </c>
      <c r="Q54" s="966"/>
      <c r="R54" s="970">
        <f t="shared" si="13"/>
        <v>0</v>
      </c>
      <c r="S54" s="966"/>
      <c r="T54" s="968"/>
      <c r="U54" s="969">
        <f t="shared" si="14"/>
        <v>0</v>
      </c>
      <c r="V54" s="971">
        <f t="shared" si="15"/>
        <v>0</v>
      </c>
      <c r="W54" s="1458"/>
    </row>
    <row r="55" spans="1:23" ht="31">
      <c r="A55" s="964">
        <v>2211003</v>
      </c>
      <c r="B55" s="705" t="s">
        <v>81</v>
      </c>
      <c r="C55" s="965"/>
      <c r="D55" s="870"/>
      <c r="E55" s="870">
        <f t="shared" si="10"/>
        <v>0</v>
      </c>
      <c r="F55" s="965"/>
      <c r="G55" s="965">
        <v>1000000</v>
      </c>
      <c r="H55" s="965"/>
      <c r="I55" s="870">
        <f t="shared" si="11"/>
        <v>1000000</v>
      </c>
      <c r="J55" s="1448"/>
      <c r="K55" s="870">
        <f t="shared" si="8"/>
        <v>0</v>
      </c>
      <c r="L55" s="1448"/>
      <c r="M55" s="1448"/>
      <c r="N55" s="1448"/>
      <c r="O55" s="1448"/>
      <c r="P55" s="870">
        <f t="shared" si="12"/>
        <v>0</v>
      </c>
      <c r="Q55" s="966"/>
      <c r="R55" s="970">
        <f t="shared" si="13"/>
        <v>0</v>
      </c>
      <c r="S55" s="966"/>
      <c r="T55" s="968"/>
      <c r="U55" s="969">
        <f t="shared" si="14"/>
        <v>0</v>
      </c>
      <c r="V55" s="971">
        <f t="shared" si="15"/>
        <v>1000000</v>
      </c>
      <c r="W55" s="1458"/>
    </row>
    <row r="56" spans="1:23" ht="31">
      <c r="A56" s="964">
        <v>2211004</v>
      </c>
      <c r="B56" s="705" t="s">
        <v>82</v>
      </c>
      <c r="C56" s="965"/>
      <c r="D56" s="870"/>
      <c r="E56" s="870">
        <f t="shared" si="10"/>
        <v>0</v>
      </c>
      <c r="F56" s="965"/>
      <c r="G56" s="965"/>
      <c r="H56" s="965"/>
      <c r="I56" s="870">
        <f t="shared" si="11"/>
        <v>0</v>
      </c>
      <c r="J56" s="1448"/>
      <c r="K56" s="870">
        <f t="shared" si="8"/>
        <v>0</v>
      </c>
      <c r="L56" s="1448"/>
      <c r="M56" s="1448"/>
      <c r="N56" s="1448"/>
      <c r="O56" s="1448">
        <v>1000000</v>
      </c>
      <c r="P56" s="870">
        <f t="shared" si="12"/>
        <v>1000000</v>
      </c>
      <c r="Q56" s="966"/>
      <c r="R56" s="970">
        <f t="shared" si="13"/>
        <v>0</v>
      </c>
      <c r="S56" s="966"/>
      <c r="T56" s="968"/>
      <c r="U56" s="969">
        <f t="shared" si="14"/>
        <v>0</v>
      </c>
      <c r="V56" s="971">
        <f t="shared" si="15"/>
        <v>1000000</v>
      </c>
      <c r="W56" s="1458"/>
    </row>
    <row r="57" spans="1:23" ht="31" hidden="1">
      <c r="A57" s="964">
        <v>2211005</v>
      </c>
      <c r="B57" s="705" t="s">
        <v>221</v>
      </c>
      <c r="C57" s="965"/>
      <c r="D57" s="870"/>
      <c r="E57" s="870">
        <f t="shared" si="10"/>
        <v>0</v>
      </c>
      <c r="F57" s="965"/>
      <c r="G57" s="965"/>
      <c r="H57" s="965"/>
      <c r="I57" s="870">
        <f t="shared" si="11"/>
        <v>0</v>
      </c>
      <c r="J57" s="1448"/>
      <c r="K57" s="870">
        <f t="shared" si="8"/>
        <v>0</v>
      </c>
      <c r="L57" s="1448"/>
      <c r="M57" s="1448"/>
      <c r="N57" s="1448"/>
      <c r="O57" s="1448"/>
      <c r="P57" s="870">
        <f t="shared" si="12"/>
        <v>0</v>
      </c>
      <c r="Q57" s="966"/>
      <c r="R57" s="970">
        <f t="shared" si="13"/>
        <v>0</v>
      </c>
      <c r="S57" s="966"/>
      <c r="T57" s="968"/>
      <c r="U57" s="969">
        <f t="shared" si="14"/>
        <v>0</v>
      </c>
      <c r="V57" s="971">
        <f t="shared" si="15"/>
        <v>0</v>
      </c>
      <c r="W57" s="1458"/>
    </row>
    <row r="58" spans="1:23" ht="46.5">
      <c r="A58" s="964">
        <v>2211006</v>
      </c>
      <c r="B58" s="705" t="s">
        <v>84</v>
      </c>
      <c r="C58" s="965"/>
      <c r="D58" s="870"/>
      <c r="E58" s="870">
        <f t="shared" si="10"/>
        <v>0</v>
      </c>
      <c r="F58" s="965"/>
      <c r="G58" s="965"/>
      <c r="H58" s="965"/>
      <c r="I58" s="870">
        <f t="shared" si="11"/>
        <v>0</v>
      </c>
      <c r="J58" s="1448"/>
      <c r="K58" s="870">
        <f t="shared" si="8"/>
        <v>0</v>
      </c>
      <c r="L58" s="1448"/>
      <c r="M58" s="1448"/>
      <c r="N58" s="1448"/>
      <c r="O58" s="1448">
        <v>300000</v>
      </c>
      <c r="P58" s="870">
        <f t="shared" si="12"/>
        <v>300000</v>
      </c>
      <c r="Q58" s="966"/>
      <c r="R58" s="970">
        <f t="shared" si="13"/>
        <v>0</v>
      </c>
      <c r="S58" s="966"/>
      <c r="T58" s="968"/>
      <c r="U58" s="969">
        <f t="shared" si="14"/>
        <v>0</v>
      </c>
      <c r="V58" s="971">
        <f t="shared" si="15"/>
        <v>300000</v>
      </c>
      <c r="W58" s="1458"/>
    </row>
    <row r="59" spans="1:23" ht="46.5" hidden="1">
      <c r="A59" s="964">
        <v>2211007</v>
      </c>
      <c r="B59" s="705" t="s">
        <v>85</v>
      </c>
      <c r="C59" s="965"/>
      <c r="D59" s="870"/>
      <c r="E59" s="870">
        <f t="shared" si="10"/>
        <v>0</v>
      </c>
      <c r="F59" s="965"/>
      <c r="G59" s="870"/>
      <c r="H59" s="870"/>
      <c r="I59" s="870">
        <f t="shared" si="11"/>
        <v>0</v>
      </c>
      <c r="J59" s="1448"/>
      <c r="K59" s="870">
        <f t="shared" si="8"/>
        <v>0</v>
      </c>
      <c r="L59" s="870"/>
      <c r="M59" s="1448"/>
      <c r="N59" s="1448"/>
      <c r="O59" s="1448"/>
      <c r="P59" s="870">
        <f t="shared" si="12"/>
        <v>0</v>
      </c>
      <c r="Q59" s="966"/>
      <c r="R59" s="970">
        <f t="shared" si="13"/>
        <v>0</v>
      </c>
      <c r="S59" s="966"/>
      <c r="T59" s="968"/>
      <c r="U59" s="969">
        <f t="shared" si="14"/>
        <v>0</v>
      </c>
      <c r="V59" s="971">
        <f t="shared" si="15"/>
        <v>0</v>
      </c>
      <c r="W59" s="1458"/>
    </row>
    <row r="60" spans="1:23" ht="46.5">
      <c r="A60" s="964">
        <v>2211008</v>
      </c>
      <c r="B60" s="705" t="s">
        <v>86</v>
      </c>
      <c r="C60" s="965"/>
      <c r="D60" s="870"/>
      <c r="E60" s="870">
        <f t="shared" si="10"/>
        <v>0</v>
      </c>
      <c r="F60" s="965"/>
      <c r="G60" s="870"/>
      <c r="H60" s="870"/>
      <c r="I60" s="870">
        <f t="shared" si="11"/>
        <v>0</v>
      </c>
      <c r="J60" s="1448">
        <v>100000</v>
      </c>
      <c r="K60" s="870">
        <f t="shared" si="8"/>
        <v>100000</v>
      </c>
      <c r="L60" s="870"/>
      <c r="M60" s="1448"/>
      <c r="N60" s="1448"/>
      <c r="O60" s="1448"/>
      <c r="P60" s="870">
        <f t="shared" si="12"/>
        <v>0</v>
      </c>
      <c r="Q60" s="966"/>
      <c r="R60" s="970">
        <f t="shared" si="13"/>
        <v>0</v>
      </c>
      <c r="S60" s="1447"/>
      <c r="T60" s="1447"/>
      <c r="U60" s="969">
        <f t="shared" si="14"/>
        <v>0</v>
      </c>
      <c r="V60" s="971">
        <f t="shared" si="15"/>
        <v>100000</v>
      </c>
      <c r="W60" s="1458"/>
    </row>
    <row r="61" spans="1:23" ht="31" hidden="1">
      <c r="A61" s="964">
        <v>2211009</v>
      </c>
      <c r="B61" s="705" t="s">
        <v>87</v>
      </c>
      <c r="C61" s="965"/>
      <c r="D61" s="870"/>
      <c r="E61" s="870">
        <f t="shared" si="10"/>
        <v>0</v>
      </c>
      <c r="F61" s="965"/>
      <c r="G61" s="870"/>
      <c r="H61" s="870"/>
      <c r="I61" s="870">
        <f t="shared" si="11"/>
        <v>0</v>
      </c>
      <c r="J61" s="1448"/>
      <c r="K61" s="870">
        <f t="shared" si="8"/>
        <v>0</v>
      </c>
      <c r="L61" s="870"/>
      <c r="M61" s="1448"/>
      <c r="N61" s="1448"/>
      <c r="O61" s="1448"/>
      <c r="P61" s="870">
        <f t="shared" si="12"/>
        <v>0</v>
      </c>
      <c r="Q61" s="966"/>
      <c r="R61" s="970">
        <f t="shared" si="13"/>
        <v>0</v>
      </c>
      <c r="S61" s="1447"/>
      <c r="T61" s="1447"/>
      <c r="U61" s="969">
        <f t="shared" si="14"/>
        <v>0</v>
      </c>
      <c r="V61" s="971">
        <f t="shared" si="15"/>
        <v>0</v>
      </c>
      <c r="W61" s="1458"/>
    </row>
    <row r="62" spans="1:23" ht="15.5" hidden="1">
      <c r="A62" s="964">
        <v>2211015</v>
      </c>
      <c r="B62" s="705" t="s">
        <v>88</v>
      </c>
      <c r="C62" s="965"/>
      <c r="D62" s="870"/>
      <c r="E62" s="870">
        <f t="shared" si="10"/>
        <v>0</v>
      </c>
      <c r="F62" s="965"/>
      <c r="G62" s="965"/>
      <c r="H62" s="965"/>
      <c r="I62" s="870">
        <f t="shared" si="11"/>
        <v>0</v>
      </c>
      <c r="J62" s="1448"/>
      <c r="K62" s="870">
        <f t="shared" si="8"/>
        <v>0</v>
      </c>
      <c r="L62" s="1448"/>
      <c r="M62" s="1448"/>
      <c r="N62" s="1448"/>
      <c r="O62" s="1448"/>
      <c r="P62" s="870">
        <f t="shared" si="12"/>
        <v>0</v>
      </c>
      <c r="Q62" s="966"/>
      <c r="R62" s="970">
        <f t="shared" si="13"/>
        <v>0</v>
      </c>
      <c r="S62" s="968"/>
      <c r="T62" s="968"/>
      <c r="U62" s="969">
        <f t="shared" si="14"/>
        <v>0</v>
      </c>
      <c r="V62" s="971">
        <f t="shared" si="15"/>
        <v>0</v>
      </c>
      <c r="W62" s="1458"/>
    </row>
    <row r="63" spans="1:23" ht="31" hidden="1">
      <c r="A63" s="1449">
        <v>4130299</v>
      </c>
      <c r="B63" s="1416" t="s">
        <v>140</v>
      </c>
      <c r="C63" s="965"/>
      <c r="D63" s="870"/>
      <c r="E63" s="870">
        <f t="shared" si="10"/>
        <v>0</v>
      </c>
      <c r="F63" s="965"/>
      <c r="G63" s="870"/>
      <c r="H63" s="870"/>
      <c r="I63" s="870">
        <f t="shared" si="11"/>
        <v>0</v>
      </c>
      <c r="J63" s="1448"/>
      <c r="K63" s="870">
        <f t="shared" si="8"/>
        <v>0</v>
      </c>
      <c r="L63" s="870"/>
      <c r="M63" s="1448"/>
      <c r="N63" s="1448"/>
      <c r="O63" s="1448"/>
      <c r="P63" s="870">
        <f t="shared" si="12"/>
        <v>0</v>
      </c>
      <c r="Q63" s="968"/>
      <c r="R63" s="970">
        <f t="shared" si="13"/>
        <v>0</v>
      </c>
      <c r="S63" s="1447"/>
      <c r="T63" s="1447"/>
      <c r="U63" s="969">
        <f t="shared" si="14"/>
        <v>0</v>
      </c>
      <c r="V63" s="971">
        <f t="shared" si="15"/>
        <v>0</v>
      </c>
      <c r="W63" s="1458"/>
    </row>
    <row r="64" spans="1:23" ht="62" hidden="1">
      <c r="A64" s="869">
        <v>2211019</v>
      </c>
      <c r="B64" s="870" t="s">
        <v>277</v>
      </c>
      <c r="C64" s="965"/>
      <c r="D64" s="870"/>
      <c r="E64" s="870">
        <f t="shared" si="10"/>
        <v>0</v>
      </c>
      <c r="F64" s="965"/>
      <c r="G64" s="965"/>
      <c r="H64" s="965"/>
      <c r="I64" s="870">
        <f t="shared" si="11"/>
        <v>0</v>
      </c>
      <c r="J64" s="1448"/>
      <c r="K64" s="870">
        <f t="shared" si="8"/>
        <v>0</v>
      </c>
      <c r="L64" s="1448"/>
      <c r="M64" s="1448"/>
      <c r="N64" s="1448"/>
      <c r="O64" s="1448"/>
      <c r="P64" s="870">
        <f t="shared" si="12"/>
        <v>0</v>
      </c>
      <c r="Q64" s="966"/>
      <c r="R64" s="970">
        <f t="shared" si="13"/>
        <v>0</v>
      </c>
      <c r="S64" s="966"/>
      <c r="T64" s="968"/>
      <c r="U64" s="969">
        <f t="shared" si="14"/>
        <v>0</v>
      </c>
      <c r="V64" s="971">
        <f t="shared" si="15"/>
        <v>0</v>
      </c>
      <c r="W64" s="1458"/>
    </row>
    <row r="65" spans="1:23" ht="31" hidden="1">
      <c r="A65" s="869">
        <v>2211021</v>
      </c>
      <c r="B65" s="870" t="s">
        <v>91</v>
      </c>
      <c r="C65" s="965"/>
      <c r="D65" s="870"/>
      <c r="E65" s="870">
        <f t="shared" si="10"/>
        <v>0</v>
      </c>
      <c r="F65" s="965"/>
      <c r="G65" s="870"/>
      <c r="H65" s="870"/>
      <c r="I65" s="870">
        <f t="shared" si="11"/>
        <v>0</v>
      </c>
      <c r="J65" s="1448"/>
      <c r="K65" s="870">
        <f t="shared" si="8"/>
        <v>0</v>
      </c>
      <c r="L65" s="1448"/>
      <c r="M65" s="1448"/>
      <c r="N65" s="1448"/>
      <c r="O65" s="1448"/>
      <c r="P65" s="870">
        <f t="shared" si="12"/>
        <v>0</v>
      </c>
      <c r="Q65" s="966"/>
      <c r="R65" s="970">
        <f t="shared" si="13"/>
        <v>0</v>
      </c>
      <c r="S65" s="1447"/>
      <c r="T65" s="1447"/>
      <c r="U65" s="969">
        <f t="shared" si="14"/>
        <v>0</v>
      </c>
      <c r="V65" s="971">
        <f t="shared" si="15"/>
        <v>0</v>
      </c>
      <c r="W65" s="1458"/>
    </row>
    <row r="66" spans="1:23" ht="31">
      <c r="A66" s="869">
        <v>2211023</v>
      </c>
      <c r="B66" s="870" t="s">
        <v>92</v>
      </c>
      <c r="C66" s="965"/>
      <c r="D66" s="870"/>
      <c r="E66" s="870">
        <f t="shared" si="10"/>
        <v>0</v>
      </c>
      <c r="F66" s="965"/>
      <c r="G66" s="965"/>
      <c r="H66" s="965"/>
      <c r="I66" s="870">
        <f t="shared" si="11"/>
        <v>0</v>
      </c>
      <c r="J66" s="1448">
        <v>1000000</v>
      </c>
      <c r="K66" s="870">
        <f t="shared" si="8"/>
        <v>1000000</v>
      </c>
      <c r="L66" s="1448"/>
      <c r="M66" s="1448">
        <v>1000000</v>
      </c>
      <c r="N66" s="1448"/>
      <c r="O66" s="1448"/>
      <c r="P66" s="870">
        <f t="shared" si="12"/>
        <v>1000000</v>
      </c>
      <c r="Q66" s="966"/>
      <c r="R66" s="970">
        <f t="shared" si="13"/>
        <v>0</v>
      </c>
      <c r="S66" s="966"/>
      <c r="T66" s="968"/>
      <c r="U66" s="969">
        <f t="shared" si="14"/>
        <v>0</v>
      </c>
      <c r="V66" s="971">
        <f t="shared" si="15"/>
        <v>2000000</v>
      </c>
      <c r="W66" s="1458"/>
    </row>
    <row r="67" spans="1:23" ht="31">
      <c r="A67" s="869">
        <v>2211026</v>
      </c>
      <c r="B67" s="870" t="s">
        <v>93</v>
      </c>
      <c r="C67" s="965"/>
      <c r="D67" s="870"/>
      <c r="E67" s="870">
        <f t="shared" si="10"/>
        <v>0</v>
      </c>
      <c r="F67" s="965"/>
      <c r="G67" s="870">
        <v>2120547</v>
      </c>
      <c r="H67" s="870"/>
      <c r="I67" s="870">
        <f t="shared" si="11"/>
        <v>2120547</v>
      </c>
      <c r="J67" s="1448"/>
      <c r="K67" s="870">
        <f t="shared" si="8"/>
        <v>0</v>
      </c>
      <c r="L67" s="1448"/>
      <c r="M67" s="1448"/>
      <c r="N67" s="1448"/>
      <c r="O67" s="1448"/>
      <c r="P67" s="870">
        <f t="shared" si="12"/>
        <v>0</v>
      </c>
      <c r="Q67" s="966"/>
      <c r="R67" s="970">
        <f t="shared" si="13"/>
        <v>0</v>
      </c>
      <c r="S67" s="1447"/>
      <c r="T67" s="1447"/>
      <c r="U67" s="969">
        <f t="shared" si="14"/>
        <v>0</v>
      </c>
      <c r="V67" s="971">
        <f t="shared" si="15"/>
        <v>2120547</v>
      </c>
      <c r="W67" s="1458"/>
    </row>
    <row r="68" spans="1:23" ht="31" hidden="1">
      <c r="A68" s="869">
        <v>2211028</v>
      </c>
      <c r="B68" s="870" t="s">
        <v>94</v>
      </c>
      <c r="C68" s="965"/>
      <c r="D68" s="870"/>
      <c r="E68" s="870">
        <f t="shared" si="10"/>
        <v>0</v>
      </c>
      <c r="F68" s="965"/>
      <c r="G68" s="965"/>
      <c r="H68" s="965"/>
      <c r="I68" s="870">
        <f t="shared" si="11"/>
        <v>0</v>
      </c>
      <c r="J68" s="1448"/>
      <c r="K68" s="870">
        <f t="shared" si="8"/>
        <v>0</v>
      </c>
      <c r="L68" s="1448"/>
      <c r="M68" s="1448"/>
      <c r="N68" s="1448"/>
      <c r="O68" s="1448"/>
      <c r="P68" s="870">
        <f t="shared" si="12"/>
        <v>0</v>
      </c>
      <c r="Q68" s="966"/>
      <c r="R68" s="970">
        <f t="shared" si="13"/>
        <v>0</v>
      </c>
      <c r="S68" s="966"/>
      <c r="T68" s="968"/>
      <c r="U68" s="969">
        <f t="shared" si="14"/>
        <v>0</v>
      </c>
      <c r="V68" s="971">
        <f t="shared" si="15"/>
        <v>0</v>
      </c>
      <c r="W68" s="1458"/>
    </row>
    <row r="69" spans="1:23" ht="31" hidden="1">
      <c r="A69" s="869">
        <v>2211029</v>
      </c>
      <c r="B69" s="870" t="s">
        <v>95</v>
      </c>
      <c r="C69" s="965"/>
      <c r="D69" s="870"/>
      <c r="E69" s="870">
        <f t="shared" si="10"/>
        <v>0</v>
      </c>
      <c r="F69" s="965"/>
      <c r="G69" s="965"/>
      <c r="H69" s="965"/>
      <c r="I69" s="870">
        <f t="shared" si="11"/>
        <v>0</v>
      </c>
      <c r="J69" s="1448"/>
      <c r="K69" s="870">
        <f t="shared" si="8"/>
        <v>0</v>
      </c>
      <c r="L69" s="1448"/>
      <c r="M69" s="1448"/>
      <c r="N69" s="1448"/>
      <c r="O69" s="1448"/>
      <c r="P69" s="870">
        <f t="shared" si="12"/>
        <v>0</v>
      </c>
      <c r="Q69" s="966"/>
      <c r="R69" s="970">
        <f t="shared" si="13"/>
        <v>0</v>
      </c>
      <c r="S69" s="966"/>
      <c r="T69" s="968"/>
      <c r="U69" s="969">
        <f t="shared" si="14"/>
        <v>0</v>
      </c>
      <c r="V69" s="971">
        <f t="shared" si="15"/>
        <v>0</v>
      </c>
      <c r="W69" s="1458"/>
    </row>
    <row r="70" spans="1:23" ht="62">
      <c r="A70" s="869">
        <v>2211101</v>
      </c>
      <c r="B70" s="870" t="s">
        <v>96</v>
      </c>
      <c r="C70" s="965">
        <v>800000</v>
      </c>
      <c r="D70" s="870"/>
      <c r="E70" s="870">
        <f t="shared" si="10"/>
        <v>800000</v>
      </c>
      <c r="F70" s="965"/>
      <c r="G70" s="870"/>
      <c r="H70" s="870"/>
      <c r="I70" s="870">
        <f t="shared" si="11"/>
        <v>0</v>
      </c>
      <c r="J70" s="1448"/>
      <c r="K70" s="870">
        <f t="shared" si="8"/>
        <v>0</v>
      </c>
      <c r="L70" s="965"/>
      <c r="M70" s="1448"/>
      <c r="N70" s="1448"/>
      <c r="O70" s="1448"/>
      <c r="P70" s="870">
        <f t="shared" si="12"/>
        <v>0</v>
      </c>
      <c r="Q70" s="966"/>
      <c r="R70" s="970">
        <f t="shared" si="13"/>
        <v>0</v>
      </c>
      <c r="S70" s="1447"/>
      <c r="T70" s="1447"/>
      <c r="U70" s="969">
        <f t="shared" si="14"/>
        <v>0</v>
      </c>
      <c r="V70" s="971">
        <f t="shared" si="15"/>
        <v>800000</v>
      </c>
      <c r="W70" s="1458"/>
    </row>
    <row r="71" spans="1:23" ht="46.5" hidden="1">
      <c r="A71" s="869">
        <v>2211102</v>
      </c>
      <c r="B71" s="870" t="s">
        <v>97</v>
      </c>
      <c r="C71" s="965"/>
      <c r="D71" s="870"/>
      <c r="E71" s="870">
        <f t="shared" si="10"/>
        <v>0</v>
      </c>
      <c r="F71" s="965"/>
      <c r="G71" s="870"/>
      <c r="H71" s="870"/>
      <c r="I71" s="870">
        <f t="shared" si="11"/>
        <v>0</v>
      </c>
      <c r="J71" s="1448"/>
      <c r="K71" s="870">
        <f t="shared" si="8"/>
        <v>0</v>
      </c>
      <c r="L71" s="1448"/>
      <c r="M71" s="1448"/>
      <c r="N71" s="1448"/>
      <c r="O71" s="1448"/>
      <c r="P71" s="870">
        <f t="shared" si="12"/>
        <v>0</v>
      </c>
      <c r="Q71" s="966"/>
      <c r="R71" s="970">
        <f t="shared" si="13"/>
        <v>0</v>
      </c>
      <c r="S71" s="966"/>
      <c r="T71" s="968"/>
      <c r="U71" s="969">
        <f t="shared" si="14"/>
        <v>0</v>
      </c>
      <c r="V71" s="971">
        <f t="shared" si="15"/>
        <v>0</v>
      </c>
      <c r="W71" s="1458"/>
    </row>
    <row r="72" spans="1:23" ht="46.5" hidden="1">
      <c r="A72" s="964">
        <v>2211103</v>
      </c>
      <c r="B72" s="705" t="s">
        <v>98</v>
      </c>
      <c r="C72" s="965"/>
      <c r="D72" s="870"/>
      <c r="E72" s="870">
        <f t="shared" si="10"/>
        <v>0</v>
      </c>
      <c r="F72" s="965"/>
      <c r="G72" s="965"/>
      <c r="H72" s="965"/>
      <c r="I72" s="870">
        <f t="shared" si="11"/>
        <v>0</v>
      </c>
      <c r="J72" s="1448"/>
      <c r="K72" s="870">
        <f t="shared" si="8"/>
        <v>0</v>
      </c>
      <c r="L72" s="1448"/>
      <c r="M72" s="1448"/>
      <c r="N72" s="1448"/>
      <c r="O72" s="1448"/>
      <c r="P72" s="870">
        <f t="shared" si="12"/>
        <v>0</v>
      </c>
      <c r="Q72" s="966"/>
      <c r="R72" s="970">
        <f t="shared" si="13"/>
        <v>0</v>
      </c>
      <c r="S72" s="966"/>
      <c r="T72" s="968"/>
      <c r="U72" s="969">
        <f t="shared" si="14"/>
        <v>0</v>
      </c>
      <c r="V72" s="971">
        <f t="shared" si="15"/>
        <v>0</v>
      </c>
      <c r="W72" s="1458"/>
    </row>
    <row r="73" spans="1:23" ht="46.5">
      <c r="A73" s="964">
        <v>2211201</v>
      </c>
      <c r="B73" s="705" t="s">
        <v>99</v>
      </c>
      <c r="C73" s="965">
        <v>1200000</v>
      </c>
      <c r="D73" s="870"/>
      <c r="E73" s="870">
        <f t="shared" si="10"/>
        <v>1200000</v>
      </c>
      <c r="F73" s="965"/>
      <c r="G73" s="965"/>
      <c r="H73" s="965"/>
      <c r="I73" s="870">
        <f t="shared" si="11"/>
        <v>0</v>
      </c>
      <c r="J73" s="1448"/>
      <c r="K73" s="870">
        <f t="shared" si="8"/>
        <v>0</v>
      </c>
      <c r="L73" s="1448"/>
      <c r="M73" s="1448"/>
      <c r="N73" s="1448"/>
      <c r="O73" s="1448"/>
      <c r="P73" s="870">
        <f t="shared" si="12"/>
        <v>0</v>
      </c>
      <c r="Q73" s="966"/>
      <c r="R73" s="970">
        <f t="shared" si="13"/>
        <v>0</v>
      </c>
      <c r="S73" s="966"/>
      <c r="T73" s="968"/>
      <c r="U73" s="969">
        <f t="shared" si="14"/>
        <v>0</v>
      </c>
      <c r="V73" s="971">
        <f t="shared" si="15"/>
        <v>1200000</v>
      </c>
      <c r="W73" s="1458"/>
    </row>
    <row r="74" spans="1:23" ht="31" hidden="1">
      <c r="A74" s="964">
        <v>2211203</v>
      </c>
      <c r="B74" s="705" t="s">
        <v>100</v>
      </c>
      <c r="C74" s="965"/>
      <c r="D74" s="870"/>
      <c r="E74" s="870">
        <f t="shared" si="10"/>
        <v>0</v>
      </c>
      <c r="F74" s="965"/>
      <c r="G74" s="870"/>
      <c r="H74" s="870"/>
      <c r="I74" s="870">
        <f t="shared" si="11"/>
        <v>0</v>
      </c>
      <c r="J74" s="1448"/>
      <c r="K74" s="870">
        <f t="shared" si="8"/>
        <v>0</v>
      </c>
      <c r="L74" s="870"/>
      <c r="M74" s="1448"/>
      <c r="N74" s="1448"/>
      <c r="O74" s="1448"/>
      <c r="P74" s="870">
        <f t="shared" si="12"/>
        <v>0</v>
      </c>
      <c r="Q74" s="968"/>
      <c r="R74" s="970">
        <f t="shared" si="13"/>
        <v>0</v>
      </c>
      <c r="S74" s="1447"/>
      <c r="T74" s="1447"/>
      <c r="U74" s="969">
        <f t="shared" si="14"/>
        <v>0</v>
      </c>
      <c r="V74" s="971">
        <f t="shared" si="15"/>
        <v>0</v>
      </c>
      <c r="W74" s="1458"/>
    </row>
    <row r="75" spans="1:23" ht="46.5" hidden="1">
      <c r="A75" s="964">
        <v>2211204</v>
      </c>
      <c r="B75" s="705" t="s">
        <v>101</v>
      </c>
      <c r="C75" s="965"/>
      <c r="D75" s="870"/>
      <c r="E75" s="870">
        <f t="shared" si="10"/>
        <v>0</v>
      </c>
      <c r="F75" s="965"/>
      <c r="G75" s="870"/>
      <c r="H75" s="870"/>
      <c r="I75" s="870">
        <f t="shared" si="11"/>
        <v>0</v>
      </c>
      <c r="J75" s="1448"/>
      <c r="K75" s="870">
        <f t="shared" si="8"/>
        <v>0</v>
      </c>
      <c r="L75" s="870"/>
      <c r="M75" s="1448"/>
      <c r="N75" s="1448"/>
      <c r="O75" s="1448"/>
      <c r="P75" s="870">
        <f t="shared" si="12"/>
        <v>0</v>
      </c>
      <c r="Q75" s="968"/>
      <c r="R75" s="970">
        <f t="shared" si="13"/>
        <v>0</v>
      </c>
      <c r="S75" s="1447"/>
      <c r="T75" s="1447"/>
      <c r="U75" s="969">
        <f t="shared" si="14"/>
        <v>0</v>
      </c>
      <c r="V75" s="971">
        <f t="shared" si="15"/>
        <v>0</v>
      </c>
      <c r="W75" s="1458"/>
    </row>
    <row r="76" spans="1:23" ht="46.5" hidden="1">
      <c r="A76" s="964">
        <v>2211301</v>
      </c>
      <c r="B76" s="705" t="s">
        <v>102</v>
      </c>
      <c r="C76" s="965"/>
      <c r="D76" s="870"/>
      <c r="E76" s="870">
        <f t="shared" si="10"/>
        <v>0</v>
      </c>
      <c r="F76" s="965"/>
      <c r="G76" s="870"/>
      <c r="H76" s="870"/>
      <c r="I76" s="870">
        <f t="shared" si="11"/>
        <v>0</v>
      </c>
      <c r="J76" s="1448"/>
      <c r="K76" s="870">
        <f t="shared" si="8"/>
        <v>0</v>
      </c>
      <c r="L76" s="870"/>
      <c r="M76" s="1448"/>
      <c r="N76" s="1448"/>
      <c r="O76" s="1448"/>
      <c r="P76" s="870">
        <f t="shared" si="12"/>
        <v>0</v>
      </c>
      <c r="Q76" s="966"/>
      <c r="R76" s="970">
        <f t="shared" si="13"/>
        <v>0</v>
      </c>
      <c r="S76" s="1447"/>
      <c r="T76" s="1447"/>
      <c r="U76" s="969">
        <f t="shared" si="14"/>
        <v>0</v>
      </c>
      <c r="V76" s="971">
        <f t="shared" si="15"/>
        <v>0</v>
      </c>
      <c r="W76" s="1458"/>
    </row>
    <row r="77" spans="1:23" ht="31" hidden="1">
      <c r="A77" s="869">
        <v>2211305</v>
      </c>
      <c r="B77" s="870" t="s">
        <v>103</v>
      </c>
      <c r="C77" s="965"/>
      <c r="D77" s="870"/>
      <c r="E77" s="870">
        <f t="shared" si="10"/>
        <v>0</v>
      </c>
      <c r="F77" s="965"/>
      <c r="G77" s="870"/>
      <c r="H77" s="870"/>
      <c r="I77" s="870">
        <f t="shared" si="11"/>
        <v>0</v>
      </c>
      <c r="J77" s="1448"/>
      <c r="K77" s="870">
        <f t="shared" si="8"/>
        <v>0</v>
      </c>
      <c r="L77" s="1448"/>
      <c r="M77" s="1448"/>
      <c r="N77" s="1448"/>
      <c r="O77" s="1448"/>
      <c r="P77" s="870">
        <f t="shared" si="12"/>
        <v>0</v>
      </c>
      <c r="Q77" s="966"/>
      <c r="R77" s="970">
        <f t="shared" ref="R77:R101" si="16">SUM(Q77)</f>
        <v>0</v>
      </c>
      <c r="S77" s="968"/>
      <c r="T77" s="968"/>
      <c r="U77" s="969">
        <f t="shared" ref="U77:U101" si="17">SUM(S77:T77)</f>
        <v>0</v>
      </c>
      <c r="V77" s="971">
        <f t="shared" si="15"/>
        <v>0</v>
      </c>
      <c r="W77" s="1458"/>
    </row>
    <row r="78" spans="1:23" ht="62" hidden="1">
      <c r="A78" s="869">
        <v>2211306</v>
      </c>
      <c r="B78" s="870" t="s">
        <v>223</v>
      </c>
      <c r="C78" s="965"/>
      <c r="D78" s="870"/>
      <c r="E78" s="870">
        <f t="shared" si="10"/>
        <v>0</v>
      </c>
      <c r="F78" s="965"/>
      <c r="G78" s="870"/>
      <c r="H78" s="870"/>
      <c r="I78" s="870">
        <f t="shared" si="11"/>
        <v>0</v>
      </c>
      <c r="J78" s="1448"/>
      <c r="K78" s="870">
        <f t="shared" si="8"/>
        <v>0</v>
      </c>
      <c r="L78" s="1448"/>
      <c r="M78" s="1448"/>
      <c r="N78" s="1448"/>
      <c r="O78" s="1448"/>
      <c r="P78" s="870">
        <f t="shared" si="12"/>
        <v>0</v>
      </c>
      <c r="Q78" s="966"/>
      <c r="R78" s="970">
        <f t="shared" si="16"/>
        <v>0</v>
      </c>
      <c r="S78" s="1447"/>
      <c r="T78" s="1447"/>
      <c r="U78" s="969">
        <f t="shared" si="17"/>
        <v>0</v>
      </c>
      <c r="V78" s="971">
        <f t="shared" si="15"/>
        <v>0</v>
      </c>
      <c r="W78" s="1458"/>
    </row>
    <row r="79" spans="1:23" ht="62" hidden="1">
      <c r="A79" s="869">
        <v>2211308</v>
      </c>
      <c r="B79" s="870" t="s">
        <v>278</v>
      </c>
      <c r="C79" s="965"/>
      <c r="D79" s="870"/>
      <c r="E79" s="870">
        <f t="shared" si="10"/>
        <v>0</v>
      </c>
      <c r="F79" s="965"/>
      <c r="G79" s="870"/>
      <c r="H79" s="870"/>
      <c r="I79" s="870">
        <f t="shared" si="11"/>
        <v>0</v>
      </c>
      <c r="J79" s="1448"/>
      <c r="K79" s="870">
        <f t="shared" si="8"/>
        <v>0</v>
      </c>
      <c r="L79" s="1448"/>
      <c r="M79" s="1448"/>
      <c r="N79" s="1448"/>
      <c r="O79" s="1448"/>
      <c r="P79" s="870">
        <f t="shared" si="12"/>
        <v>0</v>
      </c>
      <c r="Q79" s="966"/>
      <c r="R79" s="970">
        <f t="shared" si="16"/>
        <v>0</v>
      </c>
      <c r="S79" s="966"/>
      <c r="T79" s="968"/>
      <c r="U79" s="969">
        <f t="shared" si="17"/>
        <v>0</v>
      </c>
      <c r="V79" s="971">
        <f t="shared" si="15"/>
        <v>0</v>
      </c>
      <c r="W79" s="1458"/>
    </row>
    <row r="80" spans="1:23" ht="31" hidden="1">
      <c r="A80" s="1449">
        <v>2211310</v>
      </c>
      <c r="B80" s="1416" t="s">
        <v>222</v>
      </c>
      <c r="C80" s="965"/>
      <c r="D80" s="870"/>
      <c r="E80" s="870">
        <f t="shared" si="10"/>
        <v>0</v>
      </c>
      <c r="F80" s="965"/>
      <c r="G80" s="870"/>
      <c r="H80" s="870"/>
      <c r="I80" s="870">
        <f t="shared" si="11"/>
        <v>0</v>
      </c>
      <c r="J80" s="1448"/>
      <c r="K80" s="870">
        <f t="shared" si="8"/>
        <v>0</v>
      </c>
      <c r="L80" s="1448"/>
      <c r="M80" s="1448"/>
      <c r="N80" s="1448"/>
      <c r="O80" s="1448"/>
      <c r="P80" s="870">
        <f t="shared" si="12"/>
        <v>0</v>
      </c>
      <c r="Q80" s="966"/>
      <c r="R80" s="970">
        <f t="shared" si="16"/>
        <v>0</v>
      </c>
      <c r="S80" s="966"/>
      <c r="T80" s="968"/>
      <c r="U80" s="969">
        <f t="shared" si="17"/>
        <v>0</v>
      </c>
      <c r="V80" s="971">
        <f t="shared" si="15"/>
        <v>0</v>
      </c>
      <c r="W80" s="1458"/>
    </row>
    <row r="81" spans="1:23" ht="31" hidden="1">
      <c r="A81" s="869">
        <v>2211320</v>
      </c>
      <c r="B81" s="870" t="s">
        <v>107</v>
      </c>
      <c r="C81" s="965"/>
      <c r="D81" s="870"/>
      <c r="E81" s="870">
        <f t="shared" si="10"/>
        <v>0</v>
      </c>
      <c r="F81" s="965"/>
      <c r="G81" s="870"/>
      <c r="H81" s="870"/>
      <c r="I81" s="870">
        <f t="shared" si="11"/>
        <v>0</v>
      </c>
      <c r="J81" s="1448"/>
      <c r="K81" s="870">
        <f t="shared" ref="K81:K100" si="18">SUM(J81)</f>
        <v>0</v>
      </c>
      <c r="L81" s="1448"/>
      <c r="M81" s="1448"/>
      <c r="N81" s="1448"/>
      <c r="O81" s="1448"/>
      <c r="P81" s="870">
        <f t="shared" si="12"/>
        <v>0</v>
      </c>
      <c r="Q81" s="966"/>
      <c r="R81" s="970">
        <f t="shared" si="16"/>
        <v>0</v>
      </c>
      <c r="S81" s="966"/>
      <c r="T81" s="968"/>
      <c r="U81" s="969">
        <f t="shared" si="17"/>
        <v>0</v>
      </c>
      <c r="V81" s="971">
        <f t="shared" ref="V81:V101" si="19">SUM(P81+K81+I81+E81)</f>
        <v>0</v>
      </c>
      <c r="W81" s="1458"/>
    </row>
    <row r="82" spans="1:23" ht="15.5" hidden="1">
      <c r="A82" s="876">
        <v>2211323</v>
      </c>
      <c r="B82" s="965" t="s">
        <v>108</v>
      </c>
      <c r="C82" s="965"/>
      <c r="D82" s="870"/>
      <c r="E82" s="870">
        <f t="shared" ref="E82:E101" si="20">SUM(C82)</f>
        <v>0</v>
      </c>
      <c r="F82" s="965"/>
      <c r="G82" s="870"/>
      <c r="H82" s="870"/>
      <c r="I82" s="870">
        <f t="shared" ref="I82:I101" si="21">SUM(F82:H82)</f>
        <v>0</v>
      </c>
      <c r="J82" s="1448"/>
      <c r="K82" s="870">
        <f t="shared" si="18"/>
        <v>0</v>
      </c>
      <c r="L82" s="1448"/>
      <c r="M82" s="1448"/>
      <c r="N82" s="1448"/>
      <c r="O82" s="1448"/>
      <c r="P82" s="870">
        <f t="shared" ref="P82:P101" si="22">SUM(L82:O82)</f>
        <v>0</v>
      </c>
      <c r="Q82" s="966"/>
      <c r="R82" s="970">
        <f t="shared" si="16"/>
        <v>0</v>
      </c>
      <c r="S82" s="966"/>
      <c r="T82" s="968"/>
      <c r="U82" s="969">
        <f t="shared" si="17"/>
        <v>0</v>
      </c>
      <c r="V82" s="971">
        <f t="shared" si="19"/>
        <v>0</v>
      </c>
      <c r="W82" s="1458"/>
    </row>
    <row r="83" spans="1:23" ht="46.5" hidden="1">
      <c r="A83" s="837">
        <v>2211329</v>
      </c>
      <c r="B83" s="1416" t="s">
        <v>225</v>
      </c>
      <c r="C83" s="965"/>
      <c r="D83" s="870"/>
      <c r="E83" s="870">
        <f t="shared" si="20"/>
        <v>0</v>
      </c>
      <c r="F83" s="870"/>
      <c r="G83" s="870"/>
      <c r="H83" s="870"/>
      <c r="I83" s="870">
        <f t="shared" si="21"/>
        <v>0</v>
      </c>
      <c r="J83" s="1448"/>
      <c r="K83" s="870">
        <f t="shared" si="18"/>
        <v>0</v>
      </c>
      <c r="L83" s="1448"/>
      <c r="M83" s="1448"/>
      <c r="N83" s="1448"/>
      <c r="O83" s="1448"/>
      <c r="P83" s="870">
        <f t="shared" si="22"/>
        <v>0</v>
      </c>
      <c r="Q83" s="966"/>
      <c r="R83" s="970">
        <f t="shared" si="16"/>
        <v>0</v>
      </c>
      <c r="S83" s="1447"/>
      <c r="T83" s="1447"/>
      <c r="U83" s="969">
        <f t="shared" si="17"/>
        <v>0</v>
      </c>
      <c r="V83" s="971">
        <f t="shared" si="19"/>
        <v>0</v>
      </c>
      <c r="W83" s="1458"/>
    </row>
    <row r="84" spans="1:23" ht="15.5" hidden="1">
      <c r="A84" s="1449">
        <v>2810205</v>
      </c>
      <c r="B84" s="1416" t="s">
        <v>111</v>
      </c>
      <c r="C84" s="965"/>
      <c r="D84" s="870"/>
      <c r="E84" s="870">
        <f t="shared" si="20"/>
        <v>0</v>
      </c>
      <c r="F84" s="870"/>
      <c r="G84" s="870"/>
      <c r="H84" s="870"/>
      <c r="I84" s="870">
        <f t="shared" si="21"/>
        <v>0</v>
      </c>
      <c r="J84" s="1448"/>
      <c r="K84" s="870">
        <f t="shared" si="18"/>
        <v>0</v>
      </c>
      <c r="L84" s="1448"/>
      <c r="M84" s="1448"/>
      <c r="N84" s="1448"/>
      <c r="O84" s="1448"/>
      <c r="P84" s="870">
        <f t="shared" si="22"/>
        <v>0</v>
      </c>
      <c r="Q84" s="966"/>
      <c r="R84" s="970">
        <f t="shared" si="16"/>
        <v>0</v>
      </c>
      <c r="S84" s="968"/>
      <c r="T84" s="968"/>
      <c r="U84" s="969">
        <f t="shared" si="17"/>
        <v>0</v>
      </c>
      <c r="V84" s="971">
        <f t="shared" si="19"/>
        <v>0</v>
      </c>
      <c r="W84" s="1458"/>
    </row>
    <row r="85" spans="1:23" ht="15.5" hidden="1">
      <c r="A85" s="876">
        <v>2640402</v>
      </c>
      <c r="B85" s="965" t="s">
        <v>112</v>
      </c>
      <c r="C85" s="965"/>
      <c r="D85" s="870"/>
      <c r="E85" s="870">
        <f t="shared" si="20"/>
        <v>0</v>
      </c>
      <c r="F85" s="965"/>
      <c r="G85" s="870"/>
      <c r="H85" s="870"/>
      <c r="I85" s="870">
        <f t="shared" si="21"/>
        <v>0</v>
      </c>
      <c r="J85" s="1448"/>
      <c r="K85" s="870">
        <f t="shared" si="18"/>
        <v>0</v>
      </c>
      <c r="L85" s="1448"/>
      <c r="M85" s="1448"/>
      <c r="N85" s="1448"/>
      <c r="O85" s="1448"/>
      <c r="P85" s="870">
        <f t="shared" si="22"/>
        <v>0</v>
      </c>
      <c r="Q85" s="966"/>
      <c r="R85" s="970">
        <f t="shared" si="16"/>
        <v>0</v>
      </c>
      <c r="S85" s="966"/>
      <c r="T85" s="968"/>
      <c r="U85" s="969">
        <f t="shared" si="17"/>
        <v>0</v>
      </c>
      <c r="V85" s="971">
        <f t="shared" si="19"/>
        <v>0</v>
      </c>
      <c r="W85" s="1458"/>
    </row>
    <row r="86" spans="1:23" ht="46.5" hidden="1">
      <c r="A86" s="869">
        <v>2640599</v>
      </c>
      <c r="B86" s="870" t="s">
        <v>279</v>
      </c>
      <c r="C86" s="965"/>
      <c r="D86" s="870"/>
      <c r="E86" s="870">
        <f t="shared" si="20"/>
        <v>0</v>
      </c>
      <c r="F86" s="965"/>
      <c r="G86" s="870"/>
      <c r="H86" s="870"/>
      <c r="I86" s="870">
        <f t="shared" si="21"/>
        <v>0</v>
      </c>
      <c r="J86" s="1448"/>
      <c r="K86" s="870">
        <f t="shared" si="18"/>
        <v>0</v>
      </c>
      <c r="L86" s="1448"/>
      <c r="M86" s="1448"/>
      <c r="N86" s="1448"/>
      <c r="O86" s="1448"/>
      <c r="P86" s="870">
        <f t="shared" si="22"/>
        <v>0</v>
      </c>
      <c r="Q86" s="966"/>
      <c r="R86" s="970">
        <f t="shared" si="16"/>
        <v>0</v>
      </c>
      <c r="S86" s="966"/>
      <c r="T86" s="968"/>
      <c r="U86" s="969">
        <f t="shared" si="17"/>
        <v>0</v>
      </c>
      <c r="V86" s="971">
        <f t="shared" si="19"/>
        <v>0</v>
      </c>
      <c r="W86" s="1458"/>
    </row>
    <row r="87" spans="1:23" ht="46.5" hidden="1">
      <c r="A87" s="869">
        <v>2640599</v>
      </c>
      <c r="B87" s="870" t="s">
        <v>280</v>
      </c>
      <c r="C87" s="965"/>
      <c r="D87" s="870"/>
      <c r="E87" s="870">
        <f t="shared" si="20"/>
        <v>0</v>
      </c>
      <c r="F87" s="965"/>
      <c r="G87" s="870"/>
      <c r="H87" s="870"/>
      <c r="I87" s="870">
        <f t="shared" si="21"/>
        <v>0</v>
      </c>
      <c r="J87" s="1448"/>
      <c r="K87" s="870">
        <f t="shared" si="18"/>
        <v>0</v>
      </c>
      <c r="L87" s="1448"/>
      <c r="M87" s="1448"/>
      <c r="N87" s="1448"/>
      <c r="O87" s="1448"/>
      <c r="P87" s="870">
        <f t="shared" si="22"/>
        <v>0</v>
      </c>
      <c r="Q87" s="966"/>
      <c r="R87" s="970">
        <f t="shared" si="16"/>
        <v>0</v>
      </c>
      <c r="S87" s="966"/>
      <c r="T87" s="968"/>
      <c r="U87" s="969">
        <f t="shared" si="17"/>
        <v>0</v>
      </c>
      <c r="V87" s="971">
        <f t="shared" si="19"/>
        <v>0</v>
      </c>
      <c r="W87" s="1458"/>
    </row>
    <row r="88" spans="1:23" ht="31" hidden="1">
      <c r="A88" s="869">
        <v>2649999</v>
      </c>
      <c r="B88" s="870" t="s">
        <v>115</v>
      </c>
      <c r="C88" s="965"/>
      <c r="D88" s="870"/>
      <c r="E88" s="870">
        <f t="shared" si="20"/>
        <v>0</v>
      </c>
      <c r="F88" s="965"/>
      <c r="G88" s="870"/>
      <c r="H88" s="870"/>
      <c r="I88" s="870">
        <f t="shared" si="21"/>
        <v>0</v>
      </c>
      <c r="J88" s="1448"/>
      <c r="K88" s="870">
        <f t="shared" si="18"/>
        <v>0</v>
      </c>
      <c r="L88" s="1448"/>
      <c r="M88" s="1448"/>
      <c r="N88" s="1448"/>
      <c r="O88" s="1448"/>
      <c r="P88" s="870">
        <f t="shared" si="22"/>
        <v>0</v>
      </c>
      <c r="Q88" s="966"/>
      <c r="R88" s="970">
        <f t="shared" si="16"/>
        <v>0</v>
      </c>
      <c r="S88" s="966"/>
      <c r="T88" s="968"/>
      <c r="U88" s="969">
        <f t="shared" si="17"/>
        <v>0</v>
      </c>
      <c r="V88" s="971">
        <f t="shared" si="19"/>
        <v>0</v>
      </c>
      <c r="W88" s="1458"/>
    </row>
    <row r="89" spans="1:23" ht="31" hidden="1">
      <c r="A89" s="869">
        <v>2710102</v>
      </c>
      <c r="B89" s="870" t="s">
        <v>31</v>
      </c>
      <c r="C89" s="965"/>
      <c r="D89" s="870"/>
      <c r="E89" s="870">
        <f t="shared" si="20"/>
        <v>0</v>
      </c>
      <c r="F89" s="965"/>
      <c r="G89" s="870"/>
      <c r="H89" s="870"/>
      <c r="I89" s="870">
        <f t="shared" si="21"/>
        <v>0</v>
      </c>
      <c r="J89" s="1448"/>
      <c r="K89" s="870">
        <f t="shared" si="18"/>
        <v>0</v>
      </c>
      <c r="L89" s="1448"/>
      <c r="M89" s="1448"/>
      <c r="N89" s="1448"/>
      <c r="O89" s="1448"/>
      <c r="P89" s="870">
        <f t="shared" si="22"/>
        <v>0</v>
      </c>
      <c r="Q89" s="966"/>
      <c r="R89" s="970">
        <f t="shared" si="16"/>
        <v>0</v>
      </c>
      <c r="S89" s="966"/>
      <c r="T89" s="968"/>
      <c r="U89" s="969">
        <f t="shared" si="17"/>
        <v>0</v>
      </c>
      <c r="V89" s="971">
        <f t="shared" si="19"/>
        <v>0</v>
      </c>
      <c r="W89" s="1458"/>
    </row>
    <row r="90" spans="1:23" ht="15.5" hidden="1">
      <c r="A90" s="876">
        <v>2211399</v>
      </c>
      <c r="B90" s="870" t="s">
        <v>281</v>
      </c>
      <c r="C90" s="965"/>
      <c r="D90" s="870"/>
      <c r="E90" s="870">
        <f t="shared" si="20"/>
        <v>0</v>
      </c>
      <c r="F90" s="965"/>
      <c r="G90" s="870"/>
      <c r="H90" s="870"/>
      <c r="I90" s="870">
        <f t="shared" si="21"/>
        <v>0</v>
      </c>
      <c r="J90" s="1448"/>
      <c r="K90" s="870">
        <f t="shared" si="18"/>
        <v>0</v>
      </c>
      <c r="L90" s="1448"/>
      <c r="M90" s="1448"/>
      <c r="N90" s="1448"/>
      <c r="O90" s="1448"/>
      <c r="P90" s="870">
        <f t="shared" si="22"/>
        <v>0</v>
      </c>
      <c r="Q90" s="966"/>
      <c r="R90" s="970">
        <f t="shared" si="16"/>
        <v>0</v>
      </c>
      <c r="S90" s="966"/>
      <c r="T90" s="968"/>
      <c r="U90" s="969">
        <f t="shared" si="17"/>
        <v>0</v>
      </c>
      <c r="V90" s="971">
        <f t="shared" si="19"/>
        <v>0</v>
      </c>
      <c r="W90" s="1458"/>
    </row>
    <row r="91" spans="1:23" ht="46.5" hidden="1">
      <c r="A91" s="964">
        <v>3110902</v>
      </c>
      <c r="B91" s="705" t="s">
        <v>282</v>
      </c>
      <c r="C91" s="965"/>
      <c r="D91" s="870"/>
      <c r="E91" s="870">
        <f t="shared" si="20"/>
        <v>0</v>
      </c>
      <c r="F91" s="965"/>
      <c r="G91" s="870"/>
      <c r="H91" s="870"/>
      <c r="I91" s="870">
        <f t="shared" si="21"/>
        <v>0</v>
      </c>
      <c r="J91" s="1448"/>
      <c r="K91" s="870">
        <f t="shared" si="18"/>
        <v>0</v>
      </c>
      <c r="L91" s="1448"/>
      <c r="M91" s="1448"/>
      <c r="N91" s="1448"/>
      <c r="O91" s="1448"/>
      <c r="P91" s="870">
        <f t="shared" si="22"/>
        <v>0</v>
      </c>
      <c r="Q91" s="966"/>
      <c r="R91" s="970">
        <f t="shared" si="16"/>
        <v>0</v>
      </c>
      <c r="S91" s="966"/>
      <c r="T91" s="968"/>
      <c r="U91" s="969">
        <f t="shared" si="17"/>
        <v>0</v>
      </c>
      <c r="V91" s="971">
        <f t="shared" si="19"/>
        <v>0</v>
      </c>
      <c r="W91" s="1458"/>
    </row>
    <row r="92" spans="1:23" ht="31" hidden="1">
      <c r="A92" s="869">
        <v>3111001</v>
      </c>
      <c r="B92" s="870" t="s">
        <v>117</v>
      </c>
      <c r="C92" s="965"/>
      <c r="D92" s="870"/>
      <c r="E92" s="870">
        <f t="shared" si="20"/>
        <v>0</v>
      </c>
      <c r="F92" s="965"/>
      <c r="G92" s="870"/>
      <c r="H92" s="870"/>
      <c r="I92" s="870">
        <f t="shared" si="21"/>
        <v>0</v>
      </c>
      <c r="J92" s="1448"/>
      <c r="K92" s="870">
        <f t="shared" si="18"/>
        <v>0</v>
      </c>
      <c r="L92" s="1448"/>
      <c r="M92" s="1448"/>
      <c r="N92" s="1448"/>
      <c r="O92" s="1448"/>
      <c r="P92" s="870">
        <f t="shared" si="22"/>
        <v>0</v>
      </c>
      <c r="Q92" s="966"/>
      <c r="R92" s="970">
        <f t="shared" si="16"/>
        <v>0</v>
      </c>
      <c r="S92" s="966"/>
      <c r="T92" s="968"/>
      <c r="U92" s="969">
        <f t="shared" si="17"/>
        <v>0</v>
      </c>
      <c r="V92" s="971">
        <f t="shared" si="19"/>
        <v>0</v>
      </c>
      <c r="W92" s="1458"/>
    </row>
    <row r="93" spans="1:23" ht="31" hidden="1">
      <c r="A93" s="869">
        <v>3111002</v>
      </c>
      <c r="B93" s="870" t="s">
        <v>118</v>
      </c>
      <c r="C93" s="965"/>
      <c r="D93" s="870"/>
      <c r="E93" s="870">
        <f t="shared" si="20"/>
        <v>0</v>
      </c>
      <c r="F93" s="965"/>
      <c r="G93" s="870"/>
      <c r="H93" s="870"/>
      <c r="I93" s="870">
        <f t="shared" si="21"/>
        <v>0</v>
      </c>
      <c r="J93" s="1448"/>
      <c r="K93" s="870">
        <f t="shared" si="18"/>
        <v>0</v>
      </c>
      <c r="L93" s="1448"/>
      <c r="M93" s="1448"/>
      <c r="N93" s="1448"/>
      <c r="O93" s="1448"/>
      <c r="P93" s="870">
        <f t="shared" si="22"/>
        <v>0</v>
      </c>
      <c r="Q93" s="966"/>
      <c r="R93" s="970">
        <f t="shared" si="16"/>
        <v>0</v>
      </c>
      <c r="S93" s="966"/>
      <c r="T93" s="968"/>
      <c r="U93" s="969">
        <f t="shared" si="17"/>
        <v>0</v>
      </c>
      <c r="V93" s="971">
        <f t="shared" si="19"/>
        <v>0</v>
      </c>
      <c r="W93" s="1458"/>
    </row>
    <row r="94" spans="1:23" ht="46.5" hidden="1">
      <c r="A94" s="1449">
        <v>3111003</v>
      </c>
      <c r="B94" s="1416" t="s">
        <v>119</v>
      </c>
      <c r="C94" s="965"/>
      <c r="D94" s="870"/>
      <c r="E94" s="870">
        <f t="shared" si="20"/>
        <v>0</v>
      </c>
      <c r="F94" s="965"/>
      <c r="G94" s="870"/>
      <c r="H94" s="870"/>
      <c r="I94" s="870">
        <f t="shared" si="21"/>
        <v>0</v>
      </c>
      <c r="J94" s="1448"/>
      <c r="K94" s="870">
        <f t="shared" si="18"/>
        <v>0</v>
      </c>
      <c r="L94" s="1448"/>
      <c r="M94" s="1448"/>
      <c r="N94" s="1448"/>
      <c r="O94" s="1448"/>
      <c r="P94" s="870">
        <f t="shared" si="22"/>
        <v>0</v>
      </c>
      <c r="Q94" s="966"/>
      <c r="R94" s="970">
        <f t="shared" si="16"/>
        <v>0</v>
      </c>
      <c r="S94" s="966"/>
      <c r="T94" s="968"/>
      <c r="U94" s="969">
        <f t="shared" si="17"/>
        <v>0</v>
      </c>
      <c r="V94" s="971">
        <f t="shared" si="19"/>
        <v>0</v>
      </c>
      <c r="W94" s="1458"/>
    </row>
    <row r="95" spans="1:23" ht="31">
      <c r="A95" s="869">
        <v>3111107</v>
      </c>
      <c r="B95" s="870" t="s">
        <v>120</v>
      </c>
      <c r="C95" s="965"/>
      <c r="D95" s="870"/>
      <c r="E95" s="870">
        <f t="shared" si="20"/>
        <v>0</v>
      </c>
      <c r="F95" s="965"/>
      <c r="G95" s="870"/>
      <c r="H95" s="870"/>
      <c r="I95" s="870">
        <f t="shared" si="21"/>
        <v>0</v>
      </c>
      <c r="J95" s="1448">
        <v>100000</v>
      </c>
      <c r="K95" s="870">
        <f t="shared" si="18"/>
        <v>100000</v>
      </c>
      <c r="L95" s="1448"/>
      <c r="M95" s="1448"/>
      <c r="N95" s="1448"/>
      <c r="O95" s="1448"/>
      <c r="P95" s="870">
        <f t="shared" si="22"/>
        <v>0</v>
      </c>
      <c r="Q95" s="966"/>
      <c r="R95" s="970">
        <f t="shared" si="16"/>
        <v>0</v>
      </c>
      <c r="S95" s="1447"/>
      <c r="T95" s="1447"/>
      <c r="U95" s="969">
        <f t="shared" si="17"/>
        <v>0</v>
      </c>
      <c r="V95" s="971">
        <f t="shared" si="19"/>
        <v>100000</v>
      </c>
      <c r="W95" s="1458"/>
    </row>
    <row r="96" spans="1:23" ht="15.5" hidden="1">
      <c r="A96" s="876">
        <v>3111112</v>
      </c>
      <c r="B96" s="965" t="s">
        <v>283</v>
      </c>
      <c r="C96" s="965"/>
      <c r="D96" s="870"/>
      <c r="E96" s="870">
        <f t="shared" si="20"/>
        <v>0</v>
      </c>
      <c r="F96" s="965"/>
      <c r="G96" s="870"/>
      <c r="H96" s="870"/>
      <c r="I96" s="870">
        <f t="shared" si="21"/>
        <v>0</v>
      </c>
      <c r="J96" s="1448"/>
      <c r="K96" s="870">
        <f t="shared" si="18"/>
        <v>0</v>
      </c>
      <c r="L96" s="1448"/>
      <c r="M96" s="1448"/>
      <c r="N96" s="1448"/>
      <c r="O96" s="1448"/>
      <c r="P96" s="870">
        <f t="shared" si="22"/>
        <v>0</v>
      </c>
      <c r="Q96" s="966"/>
      <c r="R96" s="970">
        <f t="shared" si="16"/>
        <v>0</v>
      </c>
      <c r="S96" s="966"/>
      <c r="T96" s="968"/>
      <c r="U96" s="969">
        <f t="shared" si="17"/>
        <v>0</v>
      </c>
      <c r="V96" s="971">
        <f t="shared" si="19"/>
        <v>0</v>
      </c>
      <c r="W96" s="1458"/>
    </row>
    <row r="97" spans="1:23" ht="31">
      <c r="A97" s="1449">
        <v>3111305</v>
      </c>
      <c r="B97" s="1416" t="s">
        <v>231</v>
      </c>
      <c r="C97" s="965"/>
      <c r="D97" s="870"/>
      <c r="E97" s="870">
        <f t="shared" si="20"/>
        <v>0</v>
      </c>
      <c r="F97" s="965"/>
      <c r="G97" s="870"/>
      <c r="H97" s="870"/>
      <c r="I97" s="870">
        <f t="shared" si="21"/>
        <v>0</v>
      </c>
      <c r="J97" s="1448"/>
      <c r="K97" s="870">
        <f t="shared" si="18"/>
        <v>0</v>
      </c>
      <c r="L97" s="1448"/>
      <c r="M97" s="1448"/>
      <c r="N97" s="1448"/>
      <c r="O97" s="1448">
        <v>500000</v>
      </c>
      <c r="P97" s="870">
        <f t="shared" si="22"/>
        <v>500000</v>
      </c>
      <c r="Q97" s="966"/>
      <c r="R97" s="970">
        <f t="shared" si="16"/>
        <v>0</v>
      </c>
      <c r="S97" s="966"/>
      <c r="T97" s="968"/>
      <c r="U97" s="969">
        <f t="shared" si="17"/>
        <v>0</v>
      </c>
      <c r="V97" s="971">
        <f t="shared" si="19"/>
        <v>500000</v>
      </c>
      <c r="W97" s="1458"/>
    </row>
    <row r="98" spans="1:23" ht="46.5" hidden="1">
      <c r="A98" s="869">
        <v>3111401</v>
      </c>
      <c r="B98" s="870" t="s">
        <v>123</v>
      </c>
      <c r="C98" s="965"/>
      <c r="D98" s="870"/>
      <c r="E98" s="870">
        <f t="shared" si="20"/>
        <v>0</v>
      </c>
      <c r="F98" s="965"/>
      <c r="G98" s="870"/>
      <c r="H98" s="870"/>
      <c r="I98" s="870">
        <f t="shared" si="21"/>
        <v>0</v>
      </c>
      <c r="J98" s="1448"/>
      <c r="K98" s="870">
        <f t="shared" si="18"/>
        <v>0</v>
      </c>
      <c r="L98" s="1448"/>
      <c r="M98" s="1448"/>
      <c r="N98" s="1448"/>
      <c r="O98" s="1448"/>
      <c r="P98" s="870">
        <f t="shared" si="22"/>
        <v>0</v>
      </c>
      <c r="Q98" s="966"/>
      <c r="R98" s="970">
        <f t="shared" si="16"/>
        <v>0</v>
      </c>
      <c r="S98" s="1447"/>
      <c r="T98" s="968"/>
      <c r="U98" s="969">
        <f t="shared" si="17"/>
        <v>0</v>
      </c>
      <c r="V98" s="971">
        <f t="shared" si="19"/>
        <v>0</v>
      </c>
      <c r="W98" s="1458"/>
    </row>
    <row r="99" spans="1:23" ht="77.5">
      <c r="A99" s="873">
        <v>3110501</v>
      </c>
      <c r="B99" s="872" t="s">
        <v>889</v>
      </c>
      <c r="C99" s="965"/>
      <c r="D99" s="870"/>
      <c r="E99" s="870">
        <f t="shared" si="20"/>
        <v>0</v>
      </c>
      <c r="F99" s="965"/>
      <c r="G99" s="870"/>
      <c r="H99" s="870"/>
      <c r="I99" s="870">
        <f t="shared" si="21"/>
        <v>0</v>
      </c>
      <c r="J99" s="1448">
        <v>300000</v>
      </c>
      <c r="K99" s="870">
        <f t="shared" si="18"/>
        <v>300000</v>
      </c>
      <c r="L99" s="1448"/>
      <c r="M99" s="1448"/>
      <c r="N99" s="1448"/>
      <c r="O99" s="1448"/>
      <c r="P99" s="870">
        <f t="shared" si="22"/>
        <v>0</v>
      </c>
      <c r="Q99" s="966"/>
      <c r="R99" s="970">
        <f t="shared" si="16"/>
        <v>0</v>
      </c>
      <c r="S99" s="1447"/>
      <c r="T99" s="968"/>
      <c r="U99" s="969">
        <f t="shared" si="17"/>
        <v>0</v>
      </c>
      <c r="V99" s="971">
        <f t="shared" si="19"/>
        <v>300000</v>
      </c>
      <c r="W99" s="1458"/>
    </row>
    <row r="100" spans="1:23" ht="46.5" hidden="1">
      <c r="A100" s="876">
        <v>3110501</v>
      </c>
      <c r="B100" s="877" t="s">
        <v>284</v>
      </c>
      <c r="C100" s="965"/>
      <c r="D100" s="870"/>
      <c r="E100" s="870">
        <f t="shared" si="20"/>
        <v>0</v>
      </c>
      <c r="F100" s="965"/>
      <c r="G100" s="870"/>
      <c r="H100" s="870"/>
      <c r="I100" s="870">
        <f t="shared" si="21"/>
        <v>0</v>
      </c>
      <c r="J100" s="1448"/>
      <c r="K100" s="870">
        <f t="shared" si="18"/>
        <v>0</v>
      </c>
      <c r="L100" s="1448"/>
      <c r="M100" s="1448"/>
      <c r="N100" s="1448"/>
      <c r="O100" s="1448"/>
      <c r="P100" s="870">
        <f t="shared" si="22"/>
        <v>0</v>
      </c>
      <c r="Q100" s="966"/>
      <c r="R100" s="970">
        <f t="shared" si="16"/>
        <v>0</v>
      </c>
      <c r="S100" s="966"/>
      <c r="T100" s="968"/>
      <c r="U100" s="969">
        <f t="shared" si="17"/>
        <v>0</v>
      </c>
      <c r="V100" s="971">
        <f t="shared" si="19"/>
        <v>0</v>
      </c>
      <c r="W100" s="1458"/>
    </row>
    <row r="101" spans="1:23" ht="31" hidden="1">
      <c r="A101" s="869">
        <v>3110701</v>
      </c>
      <c r="B101" s="870" t="s">
        <v>126</v>
      </c>
      <c r="C101" s="965"/>
      <c r="D101" s="870"/>
      <c r="E101" s="870">
        <f t="shared" si="20"/>
        <v>0</v>
      </c>
      <c r="F101" s="965"/>
      <c r="G101" s="870"/>
      <c r="H101" s="870"/>
      <c r="I101" s="870">
        <f t="shared" si="21"/>
        <v>0</v>
      </c>
      <c r="J101" s="1448"/>
      <c r="K101" s="870">
        <f>SUM(J101)</f>
        <v>0</v>
      </c>
      <c r="L101" s="1448"/>
      <c r="M101" s="1448"/>
      <c r="N101" s="1448"/>
      <c r="O101" s="1448"/>
      <c r="P101" s="870">
        <f t="shared" si="22"/>
        <v>0</v>
      </c>
      <c r="Q101" s="966"/>
      <c r="R101" s="970">
        <f t="shared" si="16"/>
        <v>0</v>
      </c>
      <c r="S101" s="966"/>
      <c r="T101" s="968"/>
      <c r="U101" s="969">
        <f t="shared" si="17"/>
        <v>0</v>
      </c>
      <c r="V101" s="971">
        <f t="shared" si="19"/>
        <v>0</v>
      </c>
      <c r="W101" s="1458"/>
    </row>
    <row r="102" spans="1:23" s="1452" customFormat="1" ht="15">
      <c r="A102" s="1450"/>
      <c r="B102" s="970" t="s">
        <v>128</v>
      </c>
      <c r="C102" s="1451">
        <f>SUM(C17:C101)</f>
        <v>20774936</v>
      </c>
      <c r="D102" s="1451">
        <f t="shared" ref="D102:V102" si="23">SUM(D17:D101)</f>
        <v>0</v>
      </c>
      <c r="E102" s="1451">
        <f t="shared" si="23"/>
        <v>20774936</v>
      </c>
      <c r="F102" s="1451">
        <f t="shared" si="23"/>
        <v>0</v>
      </c>
      <c r="G102" s="1451">
        <f t="shared" si="23"/>
        <v>3765897</v>
      </c>
      <c r="H102" s="1451">
        <f t="shared" si="23"/>
        <v>0</v>
      </c>
      <c r="I102" s="1451">
        <f t="shared" si="23"/>
        <v>3765897</v>
      </c>
      <c r="J102" s="1451">
        <f t="shared" si="23"/>
        <v>2950000</v>
      </c>
      <c r="K102" s="1451">
        <f t="shared" si="23"/>
        <v>2950000</v>
      </c>
      <c r="L102" s="1451">
        <f t="shared" si="23"/>
        <v>450000</v>
      </c>
      <c r="M102" s="1451">
        <f t="shared" si="23"/>
        <v>1000000</v>
      </c>
      <c r="N102" s="1451">
        <f t="shared" si="23"/>
        <v>0</v>
      </c>
      <c r="O102" s="1451">
        <f t="shared" si="23"/>
        <v>3170000</v>
      </c>
      <c r="P102" s="1451">
        <f t="shared" si="23"/>
        <v>4620000</v>
      </c>
      <c r="Q102" s="1451">
        <f t="shared" si="23"/>
        <v>0</v>
      </c>
      <c r="R102" s="1451">
        <f t="shared" si="23"/>
        <v>0</v>
      </c>
      <c r="S102" s="1451">
        <f t="shared" si="23"/>
        <v>0</v>
      </c>
      <c r="T102" s="1451">
        <f t="shared" si="23"/>
        <v>0</v>
      </c>
      <c r="U102" s="1451">
        <f t="shared" si="23"/>
        <v>0</v>
      </c>
      <c r="V102" s="971">
        <f t="shared" si="23"/>
        <v>32110833</v>
      </c>
      <c r="W102" s="1458"/>
    </row>
    <row r="103" spans="1:23">
      <c r="A103" s="1446"/>
      <c r="B103" s="1436" t="s">
        <v>129</v>
      </c>
      <c r="C103" s="965"/>
      <c r="D103" s="870"/>
      <c r="E103" s="870"/>
      <c r="F103" s="965"/>
      <c r="G103" s="870"/>
      <c r="H103" s="870"/>
      <c r="I103" s="870"/>
      <c r="J103" s="965"/>
      <c r="K103" s="870"/>
      <c r="L103" s="965"/>
      <c r="M103" s="965"/>
      <c r="N103" s="870"/>
      <c r="O103" s="870"/>
      <c r="P103" s="870"/>
      <c r="Q103" s="966"/>
      <c r="R103" s="970"/>
      <c r="S103" s="966"/>
      <c r="T103" s="968"/>
      <c r="U103" s="969"/>
      <c r="V103" s="971"/>
      <c r="W103" s="1458"/>
    </row>
    <row r="104" spans="1:23" ht="31">
      <c r="A104" s="964">
        <v>2220101</v>
      </c>
      <c r="B104" s="705" t="s">
        <v>130</v>
      </c>
      <c r="C104" s="965">
        <v>750000</v>
      </c>
      <c r="D104" s="870"/>
      <c r="E104" s="870">
        <f>SUM(C104)</f>
        <v>750000</v>
      </c>
      <c r="F104" s="965"/>
      <c r="G104" s="870"/>
      <c r="H104" s="870"/>
      <c r="I104" s="870">
        <f>SUM(F104:H104)</f>
        <v>0</v>
      </c>
      <c r="J104" s="870"/>
      <c r="K104" s="870">
        <f>SUM(J104)</f>
        <v>0</v>
      </c>
      <c r="L104" s="870"/>
      <c r="M104" s="870"/>
      <c r="N104" s="870"/>
      <c r="O104" s="870"/>
      <c r="P104" s="870">
        <f>SUM(L104:O104)</f>
        <v>0</v>
      </c>
      <c r="Q104" s="1447"/>
      <c r="R104" s="970">
        <f>SUM(Q104)</f>
        <v>0</v>
      </c>
      <c r="S104" s="1447"/>
      <c r="T104" s="1447"/>
      <c r="U104" s="969">
        <f>SUM(S104:T104)</f>
        <v>0</v>
      </c>
      <c r="V104" s="971">
        <f t="shared" ref="V104:V116" si="24">SUM(P104+K104+I104+E104)</f>
        <v>750000</v>
      </c>
      <c r="W104" s="1458"/>
    </row>
    <row r="105" spans="1:23" ht="31" hidden="1">
      <c r="A105" s="964">
        <v>2220103</v>
      </c>
      <c r="B105" s="705" t="s">
        <v>131</v>
      </c>
      <c r="C105" s="965"/>
      <c r="D105" s="870"/>
      <c r="E105" s="870">
        <f t="shared" ref="E105:E116" si="25">SUM(C105)</f>
        <v>0</v>
      </c>
      <c r="F105" s="965"/>
      <c r="G105" s="870"/>
      <c r="H105" s="870"/>
      <c r="I105" s="870">
        <f t="shared" ref="I105:I116" si="26">SUM(F105:H105)</f>
        <v>0</v>
      </c>
      <c r="J105" s="1448"/>
      <c r="K105" s="870">
        <f t="shared" ref="K105:K116" si="27">SUM(J105)</f>
        <v>0</v>
      </c>
      <c r="L105" s="1448"/>
      <c r="M105" s="1448"/>
      <c r="N105" s="1448"/>
      <c r="O105" s="1448"/>
      <c r="P105" s="870">
        <f t="shared" ref="P105:P116" si="28">SUM(L105:O105)</f>
        <v>0</v>
      </c>
      <c r="Q105" s="1447"/>
      <c r="R105" s="970">
        <f t="shared" ref="R105:R116" si="29">SUM(Q105)</f>
        <v>0</v>
      </c>
      <c r="S105" s="966"/>
      <c r="T105" s="968"/>
      <c r="U105" s="969">
        <f t="shared" ref="U105:U116" si="30">SUM(S105:T105)</f>
        <v>0</v>
      </c>
      <c r="V105" s="971">
        <f t="shared" si="24"/>
        <v>0</v>
      </c>
      <c r="W105" s="1458"/>
    </row>
    <row r="106" spans="1:23" ht="62" hidden="1">
      <c r="A106" s="964">
        <v>2220201</v>
      </c>
      <c r="B106" s="705" t="s">
        <v>132</v>
      </c>
      <c r="C106" s="965"/>
      <c r="D106" s="870"/>
      <c r="E106" s="870">
        <f t="shared" si="25"/>
        <v>0</v>
      </c>
      <c r="F106" s="965"/>
      <c r="G106" s="870"/>
      <c r="H106" s="870"/>
      <c r="I106" s="870">
        <f t="shared" si="26"/>
        <v>0</v>
      </c>
      <c r="J106" s="1448"/>
      <c r="K106" s="870">
        <f t="shared" si="27"/>
        <v>0</v>
      </c>
      <c r="L106" s="1448"/>
      <c r="M106" s="1448"/>
      <c r="N106" s="1448"/>
      <c r="O106" s="1448"/>
      <c r="P106" s="870">
        <f t="shared" si="28"/>
        <v>0</v>
      </c>
      <c r="Q106" s="1447"/>
      <c r="R106" s="970">
        <f t="shared" si="29"/>
        <v>0</v>
      </c>
      <c r="S106" s="1447"/>
      <c r="T106" s="1447"/>
      <c r="U106" s="969">
        <f t="shared" si="30"/>
        <v>0</v>
      </c>
      <c r="V106" s="971">
        <f t="shared" si="24"/>
        <v>0</v>
      </c>
      <c r="W106" s="1458"/>
    </row>
    <row r="107" spans="1:23" ht="31">
      <c r="A107" s="964">
        <v>2220202</v>
      </c>
      <c r="B107" s="705" t="s">
        <v>133</v>
      </c>
      <c r="C107" s="965">
        <v>350000</v>
      </c>
      <c r="D107" s="870"/>
      <c r="E107" s="870">
        <f t="shared" si="25"/>
        <v>350000</v>
      </c>
      <c r="F107" s="965"/>
      <c r="G107" s="870"/>
      <c r="H107" s="870"/>
      <c r="I107" s="870">
        <f t="shared" si="26"/>
        <v>0</v>
      </c>
      <c r="J107" s="870"/>
      <c r="K107" s="870">
        <f t="shared" si="27"/>
        <v>0</v>
      </c>
      <c r="L107" s="1448"/>
      <c r="M107" s="870"/>
      <c r="N107" s="870"/>
      <c r="O107" s="870"/>
      <c r="P107" s="870">
        <f t="shared" si="28"/>
        <v>0</v>
      </c>
      <c r="Q107" s="1447"/>
      <c r="R107" s="970">
        <f t="shared" si="29"/>
        <v>0</v>
      </c>
      <c r="S107" s="1447"/>
      <c r="T107" s="1447"/>
      <c r="U107" s="969">
        <f t="shared" si="30"/>
        <v>0</v>
      </c>
      <c r="V107" s="971">
        <f t="shared" si="24"/>
        <v>350000</v>
      </c>
      <c r="W107" s="1458"/>
    </row>
    <row r="108" spans="1:23" ht="46.5" hidden="1">
      <c r="A108" s="964">
        <v>2220203</v>
      </c>
      <c r="B108" s="705" t="s">
        <v>134</v>
      </c>
      <c r="C108" s="965"/>
      <c r="D108" s="870"/>
      <c r="E108" s="870">
        <f t="shared" si="25"/>
        <v>0</v>
      </c>
      <c r="F108" s="965"/>
      <c r="G108" s="870"/>
      <c r="H108" s="870"/>
      <c r="I108" s="870">
        <f t="shared" si="26"/>
        <v>0</v>
      </c>
      <c r="J108" s="1448"/>
      <c r="K108" s="870">
        <f t="shared" si="27"/>
        <v>0</v>
      </c>
      <c r="L108" s="1448"/>
      <c r="M108" s="1448"/>
      <c r="N108" s="1448"/>
      <c r="O108" s="1448"/>
      <c r="P108" s="870">
        <f t="shared" si="28"/>
        <v>0</v>
      </c>
      <c r="Q108" s="1447"/>
      <c r="R108" s="970">
        <f t="shared" si="29"/>
        <v>0</v>
      </c>
      <c r="S108" s="966"/>
      <c r="T108" s="968"/>
      <c r="U108" s="969">
        <f t="shared" si="30"/>
        <v>0</v>
      </c>
      <c r="V108" s="971">
        <f t="shared" si="24"/>
        <v>0</v>
      </c>
      <c r="W108" s="1458"/>
    </row>
    <row r="109" spans="1:23" ht="31" hidden="1">
      <c r="A109" s="964">
        <v>2220204</v>
      </c>
      <c r="B109" s="705" t="s">
        <v>135</v>
      </c>
      <c r="C109" s="965"/>
      <c r="D109" s="870"/>
      <c r="E109" s="870">
        <f t="shared" si="25"/>
        <v>0</v>
      </c>
      <c r="F109" s="965"/>
      <c r="G109" s="870"/>
      <c r="H109" s="870"/>
      <c r="I109" s="870">
        <f t="shared" si="26"/>
        <v>0</v>
      </c>
      <c r="J109" s="1448"/>
      <c r="K109" s="870">
        <f t="shared" si="27"/>
        <v>0</v>
      </c>
      <c r="L109" s="1448"/>
      <c r="M109" s="1448"/>
      <c r="N109" s="1448"/>
      <c r="O109" s="1448"/>
      <c r="P109" s="870">
        <f t="shared" si="28"/>
        <v>0</v>
      </c>
      <c r="Q109" s="1447"/>
      <c r="R109" s="970">
        <f t="shared" si="29"/>
        <v>0</v>
      </c>
      <c r="S109" s="966"/>
      <c r="T109" s="968"/>
      <c r="U109" s="969">
        <f t="shared" si="30"/>
        <v>0</v>
      </c>
      <c r="V109" s="971">
        <f t="shared" si="24"/>
        <v>0</v>
      </c>
      <c r="W109" s="1458"/>
    </row>
    <row r="110" spans="1:23" ht="31" hidden="1">
      <c r="A110" s="964">
        <v>2220205</v>
      </c>
      <c r="B110" s="705" t="s">
        <v>285</v>
      </c>
      <c r="C110" s="965"/>
      <c r="D110" s="870"/>
      <c r="E110" s="870">
        <f t="shared" si="25"/>
        <v>0</v>
      </c>
      <c r="F110" s="965"/>
      <c r="G110" s="870"/>
      <c r="H110" s="870"/>
      <c r="I110" s="870">
        <f t="shared" si="26"/>
        <v>0</v>
      </c>
      <c r="J110" s="1448"/>
      <c r="K110" s="870">
        <f t="shared" si="27"/>
        <v>0</v>
      </c>
      <c r="L110" s="1448"/>
      <c r="M110" s="1448"/>
      <c r="N110" s="1448"/>
      <c r="O110" s="1448"/>
      <c r="P110" s="870">
        <f t="shared" si="28"/>
        <v>0</v>
      </c>
      <c r="Q110" s="1447"/>
      <c r="R110" s="970">
        <f t="shared" si="29"/>
        <v>0</v>
      </c>
      <c r="S110" s="966"/>
      <c r="T110" s="968"/>
      <c r="U110" s="969">
        <f t="shared" si="30"/>
        <v>0</v>
      </c>
      <c r="V110" s="971">
        <f t="shared" si="24"/>
        <v>0</v>
      </c>
      <c r="W110" s="1458"/>
    </row>
    <row r="111" spans="1:23" ht="46.5" hidden="1">
      <c r="A111" s="964">
        <v>2220205</v>
      </c>
      <c r="B111" s="705" t="s">
        <v>136</v>
      </c>
      <c r="C111" s="965"/>
      <c r="D111" s="870"/>
      <c r="E111" s="870">
        <f t="shared" si="25"/>
        <v>0</v>
      </c>
      <c r="F111" s="965"/>
      <c r="G111" s="870"/>
      <c r="H111" s="870"/>
      <c r="I111" s="870">
        <f t="shared" si="26"/>
        <v>0</v>
      </c>
      <c r="J111" s="870"/>
      <c r="K111" s="870">
        <f t="shared" si="27"/>
        <v>0</v>
      </c>
      <c r="L111" s="870"/>
      <c r="M111" s="1448"/>
      <c r="N111" s="1448"/>
      <c r="O111" s="1448"/>
      <c r="P111" s="870">
        <f t="shared" si="28"/>
        <v>0</v>
      </c>
      <c r="Q111" s="1447"/>
      <c r="R111" s="970">
        <f t="shared" si="29"/>
        <v>0</v>
      </c>
      <c r="S111" s="1447"/>
      <c r="T111" s="1447"/>
      <c r="U111" s="969">
        <f t="shared" si="30"/>
        <v>0</v>
      </c>
      <c r="V111" s="971">
        <f t="shared" si="24"/>
        <v>0</v>
      </c>
      <c r="W111" s="1458"/>
    </row>
    <row r="112" spans="1:23" ht="46.5" hidden="1">
      <c r="A112" s="964">
        <v>2220209</v>
      </c>
      <c r="B112" s="705" t="s">
        <v>137</v>
      </c>
      <c r="C112" s="965"/>
      <c r="D112" s="870"/>
      <c r="E112" s="870">
        <f t="shared" si="25"/>
        <v>0</v>
      </c>
      <c r="F112" s="965"/>
      <c r="G112" s="870"/>
      <c r="H112" s="870"/>
      <c r="I112" s="870">
        <f t="shared" si="26"/>
        <v>0</v>
      </c>
      <c r="J112" s="1448"/>
      <c r="K112" s="870">
        <f t="shared" si="27"/>
        <v>0</v>
      </c>
      <c r="L112" s="1448"/>
      <c r="M112" s="1448"/>
      <c r="N112" s="1448"/>
      <c r="O112" s="1448"/>
      <c r="P112" s="870">
        <f t="shared" si="28"/>
        <v>0</v>
      </c>
      <c r="Q112" s="1447"/>
      <c r="R112" s="970">
        <f t="shared" si="29"/>
        <v>0</v>
      </c>
      <c r="S112" s="966"/>
      <c r="T112" s="968"/>
      <c r="U112" s="969">
        <f t="shared" si="30"/>
        <v>0</v>
      </c>
      <c r="V112" s="971">
        <f t="shared" si="24"/>
        <v>0</v>
      </c>
      <c r="W112" s="1458"/>
    </row>
    <row r="113" spans="1:24" ht="46.5">
      <c r="A113" s="964">
        <v>2220210</v>
      </c>
      <c r="B113" s="705" t="s">
        <v>138</v>
      </c>
      <c r="C113" s="965">
        <v>300000</v>
      </c>
      <c r="D113" s="870"/>
      <c r="E113" s="870">
        <f t="shared" si="25"/>
        <v>300000</v>
      </c>
      <c r="F113" s="965"/>
      <c r="G113" s="870"/>
      <c r="H113" s="870"/>
      <c r="I113" s="870">
        <f t="shared" si="26"/>
        <v>0</v>
      </c>
      <c r="J113" s="870"/>
      <c r="K113" s="870">
        <f t="shared" si="27"/>
        <v>0</v>
      </c>
      <c r="L113" s="870"/>
      <c r="M113" s="1448"/>
      <c r="N113" s="1448"/>
      <c r="O113" s="1448"/>
      <c r="P113" s="870">
        <f t="shared" si="28"/>
        <v>0</v>
      </c>
      <c r="Q113" s="1447"/>
      <c r="R113" s="970">
        <f t="shared" si="29"/>
        <v>0</v>
      </c>
      <c r="S113" s="1447"/>
      <c r="T113" s="1447"/>
      <c r="U113" s="969">
        <f t="shared" si="30"/>
        <v>0</v>
      </c>
      <c r="V113" s="971">
        <f t="shared" si="24"/>
        <v>300000</v>
      </c>
      <c r="W113" s="1458"/>
    </row>
    <row r="114" spans="1:24" ht="31" hidden="1">
      <c r="A114" s="964">
        <v>2220299</v>
      </c>
      <c r="B114" s="705" t="s">
        <v>139</v>
      </c>
      <c r="C114" s="965"/>
      <c r="D114" s="870"/>
      <c r="E114" s="870">
        <f t="shared" si="25"/>
        <v>0</v>
      </c>
      <c r="F114" s="870"/>
      <c r="G114" s="870"/>
      <c r="H114" s="870"/>
      <c r="I114" s="870">
        <f t="shared" si="26"/>
        <v>0</v>
      </c>
      <c r="J114" s="1448"/>
      <c r="K114" s="870">
        <f t="shared" si="27"/>
        <v>0</v>
      </c>
      <c r="L114" s="1448"/>
      <c r="M114" s="1448"/>
      <c r="N114" s="1448"/>
      <c r="O114" s="1448"/>
      <c r="P114" s="870">
        <f t="shared" si="28"/>
        <v>0</v>
      </c>
      <c r="Q114" s="1447"/>
      <c r="R114" s="970">
        <f t="shared" si="29"/>
        <v>0</v>
      </c>
      <c r="S114" s="968"/>
      <c r="T114" s="968"/>
      <c r="U114" s="969">
        <f t="shared" si="30"/>
        <v>0</v>
      </c>
      <c r="V114" s="971">
        <f t="shared" si="24"/>
        <v>0</v>
      </c>
      <c r="W114" s="1458"/>
    </row>
    <row r="115" spans="1:24" ht="31" hidden="1">
      <c r="A115" s="964">
        <v>2220299</v>
      </c>
      <c r="B115" s="705" t="s">
        <v>286</v>
      </c>
      <c r="C115" s="965"/>
      <c r="D115" s="870"/>
      <c r="E115" s="870">
        <f t="shared" si="25"/>
        <v>0</v>
      </c>
      <c r="F115" s="965"/>
      <c r="G115" s="870"/>
      <c r="H115" s="870"/>
      <c r="I115" s="870">
        <f t="shared" si="26"/>
        <v>0</v>
      </c>
      <c r="J115" s="1448"/>
      <c r="K115" s="870">
        <f t="shared" si="27"/>
        <v>0</v>
      </c>
      <c r="L115" s="1448"/>
      <c r="M115" s="1448"/>
      <c r="N115" s="1448"/>
      <c r="O115" s="1448"/>
      <c r="P115" s="870">
        <f t="shared" si="28"/>
        <v>0</v>
      </c>
      <c r="Q115" s="1447"/>
      <c r="R115" s="970">
        <f t="shared" si="29"/>
        <v>0</v>
      </c>
      <c r="S115" s="966"/>
      <c r="T115" s="968"/>
      <c r="U115" s="969">
        <f t="shared" si="30"/>
        <v>0</v>
      </c>
      <c r="V115" s="971">
        <f t="shared" si="24"/>
        <v>0</v>
      </c>
      <c r="W115" s="1458"/>
    </row>
    <row r="116" spans="1:24" ht="31" hidden="1">
      <c r="A116" s="964">
        <v>2220299</v>
      </c>
      <c r="B116" s="705" t="s">
        <v>287</v>
      </c>
      <c r="C116" s="965"/>
      <c r="D116" s="870"/>
      <c r="E116" s="870">
        <f t="shared" si="25"/>
        <v>0</v>
      </c>
      <c r="F116" s="965"/>
      <c r="G116" s="870"/>
      <c r="H116" s="870"/>
      <c r="I116" s="870">
        <f t="shared" si="26"/>
        <v>0</v>
      </c>
      <c r="J116" s="1448"/>
      <c r="K116" s="870">
        <f t="shared" si="27"/>
        <v>0</v>
      </c>
      <c r="L116" s="1448"/>
      <c r="M116" s="1448"/>
      <c r="N116" s="1448"/>
      <c r="O116" s="1448"/>
      <c r="P116" s="870">
        <f t="shared" si="28"/>
        <v>0</v>
      </c>
      <c r="Q116" s="1447"/>
      <c r="R116" s="970">
        <f t="shared" si="29"/>
        <v>0</v>
      </c>
      <c r="S116" s="966"/>
      <c r="T116" s="968"/>
      <c r="U116" s="969">
        <f t="shared" si="30"/>
        <v>0</v>
      </c>
      <c r="V116" s="971">
        <f t="shared" si="24"/>
        <v>0</v>
      </c>
      <c r="W116" s="1458"/>
    </row>
    <row r="117" spans="1:24" s="1452" customFormat="1" ht="15">
      <c r="A117" s="1450"/>
      <c r="B117" s="970" t="s">
        <v>128</v>
      </c>
      <c r="C117" s="1451">
        <f>SUM(C104:C116)</f>
        <v>1400000</v>
      </c>
      <c r="D117" s="1451">
        <f t="shared" ref="D117:V117" si="31">SUM(D104:D116)</f>
        <v>0</v>
      </c>
      <c r="E117" s="1451">
        <f t="shared" si="31"/>
        <v>1400000</v>
      </c>
      <c r="F117" s="1451">
        <f t="shared" si="31"/>
        <v>0</v>
      </c>
      <c r="G117" s="1451">
        <f t="shared" si="31"/>
        <v>0</v>
      </c>
      <c r="H117" s="1451">
        <f t="shared" si="31"/>
        <v>0</v>
      </c>
      <c r="I117" s="1451">
        <f t="shared" si="31"/>
        <v>0</v>
      </c>
      <c r="J117" s="1451">
        <f t="shared" si="31"/>
        <v>0</v>
      </c>
      <c r="K117" s="1451">
        <f t="shared" si="31"/>
        <v>0</v>
      </c>
      <c r="L117" s="1451">
        <f t="shared" si="31"/>
        <v>0</v>
      </c>
      <c r="M117" s="1451">
        <f t="shared" si="31"/>
        <v>0</v>
      </c>
      <c r="N117" s="1451">
        <f t="shared" si="31"/>
        <v>0</v>
      </c>
      <c r="O117" s="1451">
        <f t="shared" si="31"/>
        <v>0</v>
      </c>
      <c r="P117" s="1451">
        <f t="shared" si="31"/>
        <v>0</v>
      </c>
      <c r="Q117" s="1451">
        <f t="shared" si="31"/>
        <v>0</v>
      </c>
      <c r="R117" s="1451">
        <f t="shared" si="31"/>
        <v>0</v>
      </c>
      <c r="S117" s="1451">
        <f t="shared" si="31"/>
        <v>0</v>
      </c>
      <c r="T117" s="1451">
        <f t="shared" si="31"/>
        <v>0</v>
      </c>
      <c r="U117" s="1451">
        <f t="shared" si="31"/>
        <v>0</v>
      </c>
      <c r="V117" s="971">
        <f t="shared" si="31"/>
        <v>1400000</v>
      </c>
      <c r="W117" s="1458"/>
    </row>
    <row r="118" spans="1:24" ht="15.5">
      <c r="A118" s="1446"/>
      <c r="B118" s="1454" t="s">
        <v>141</v>
      </c>
      <c r="C118" s="966"/>
      <c r="D118" s="968"/>
      <c r="E118" s="870"/>
      <c r="F118" s="965"/>
      <c r="G118" s="870"/>
      <c r="H118" s="870"/>
      <c r="I118" s="870"/>
      <c r="J118" s="965"/>
      <c r="K118" s="870"/>
      <c r="L118" s="965"/>
      <c r="M118" s="965"/>
      <c r="N118" s="870"/>
      <c r="O118" s="870"/>
      <c r="P118" s="870"/>
      <c r="Q118" s="966"/>
      <c r="R118" s="970"/>
      <c r="S118" s="966"/>
      <c r="T118" s="968"/>
      <c r="U118" s="969"/>
      <c r="V118" s="971"/>
      <c r="W118" s="1458"/>
    </row>
    <row r="119" spans="1:24" ht="31">
      <c r="A119" s="1449">
        <v>4130299</v>
      </c>
      <c r="B119" s="1623" t="s">
        <v>140</v>
      </c>
      <c r="C119" s="968">
        <v>20000000</v>
      </c>
      <c r="D119" s="968"/>
      <c r="E119" s="870">
        <f>SUM(C119)</f>
        <v>20000000</v>
      </c>
      <c r="F119" s="965"/>
      <c r="G119" s="870"/>
      <c r="H119" s="870"/>
      <c r="I119" s="870">
        <f>SUM(F119:H119)</f>
        <v>0</v>
      </c>
      <c r="J119" s="965"/>
      <c r="K119" s="870">
        <f>SUM(J119)</f>
        <v>0</v>
      </c>
      <c r="L119" s="870"/>
      <c r="M119" s="1730"/>
      <c r="N119" s="965"/>
      <c r="O119" s="870"/>
      <c r="P119" s="870">
        <f>SUM(L119:O119)</f>
        <v>0</v>
      </c>
      <c r="Q119" s="966"/>
      <c r="R119" s="970">
        <f>SUM(Q119)</f>
        <v>0</v>
      </c>
      <c r="S119" s="966"/>
      <c r="T119" s="968"/>
      <c r="U119" s="969">
        <f>SUM(S119:T119)</f>
        <v>0</v>
      </c>
      <c r="V119" s="971">
        <f>SUM(P119+K119+I119+E119)</f>
        <v>20000000</v>
      </c>
      <c r="W119" s="1458"/>
    </row>
    <row r="120" spans="1:24" ht="31" hidden="1">
      <c r="A120" s="704">
        <v>3110599</v>
      </c>
      <c r="B120" s="705" t="s">
        <v>835</v>
      </c>
      <c r="C120" s="968"/>
      <c r="D120" s="968"/>
      <c r="E120" s="870">
        <f t="shared" ref="E120:E122" si="32">SUM(C120)</f>
        <v>0</v>
      </c>
      <c r="F120" s="965"/>
      <c r="G120" s="870"/>
      <c r="H120" s="870"/>
      <c r="I120" s="870">
        <f t="shared" ref="I120:I122" si="33">SUM(F120:H120)</f>
        <v>0</v>
      </c>
      <c r="J120" s="965"/>
      <c r="K120" s="870">
        <f t="shared" ref="K120:K122" si="34">SUM(J120)</f>
        <v>0</v>
      </c>
      <c r="L120" s="870"/>
      <c r="M120" s="1730"/>
      <c r="N120" s="965"/>
      <c r="O120" s="870"/>
      <c r="P120" s="870">
        <f t="shared" ref="P120:P122" si="35">SUM(L120:O120)</f>
        <v>0</v>
      </c>
      <c r="Q120" s="966"/>
      <c r="R120" s="1671"/>
      <c r="S120" s="966"/>
      <c r="T120" s="968"/>
      <c r="U120" s="1670"/>
      <c r="V120" s="971">
        <f>SUM(P120+K120+I120+E120)</f>
        <v>0</v>
      </c>
      <c r="W120" s="1458"/>
    </row>
    <row r="121" spans="1:24" s="1453" customFormat="1" ht="93">
      <c r="A121" s="704">
        <v>2640599</v>
      </c>
      <c r="B121" s="705" t="s">
        <v>888</v>
      </c>
      <c r="C121" s="965">
        <v>236500000</v>
      </c>
      <c r="D121" s="870"/>
      <c r="E121" s="870">
        <f t="shared" si="32"/>
        <v>236500000</v>
      </c>
      <c r="F121" s="965"/>
      <c r="G121" s="870"/>
      <c r="H121" s="870"/>
      <c r="I121" s="870">
        <f t="shared" si="33"/>
        <v>0</v>
      </c>
      <c r="J121" s="965"/>
      <c r="K121" s="870">
        <f t="shared" si="34"/>
        <v>0</v>
      </c>
      <c r="L121" s="965"/>
      <c r="M121" s="965"/>
      <c r="N121" s="870"/>
      <c r="O121" s="965"/>
      <c r="P121" s="870">
        <f t="shared" si="35"/>
        <v>0</v>
      </c>
      <c r="Q121" s="965"/>
      <c r="R121" s="1671">
        <f t="shared" ref="R121:R122" si="36">SUM(Q121)</f>
        <v>0</v>
      </c>
      <c r="S121" s="965"/>
      <c r="T121" s="870"/>
      <c r="U121" s="1670">
        <f t="shared" ref="U121:U122" si="37">SUM(S121:T121)</f>
        <v>0</v>
      </c>
      <c r="V121" s="971">
        <f>SUM(P121+K121+I121+E121)</f>
        <v>236500000</v>
      </c>
      <c r="W121" s="1458"/>
      <c r="X121" s="1669"/>
    </row>
    <row r="122" spans="1:24" ht="50.25" customHeight="1">
      <c r="A122" s="873">
        <v>3111504</v>
      </c>
      <c r="B122" s="872" t="s">
        <v>143</v>
      </c>
      <c r="C122" s="966">
        <v>5500000</v>
      </c>
      <c r="D122" s="968"/>
      <c r="E122" s="870">
        <f t="shared" si="32"/>
        <v>5500000</v>
      </c>
      <c r="F122" s="965"/>
      <c r="G122" s="870"/>
      <c r="H122" s="965"/>
      <c r="I122" s="870">
        <f t="shared" si="33"/>
        <v>0</v>
      </c>
      <c r="J122" s="965"/>
      <c r="K122" s="870">
        <f t="shared" si="34"/>
        <v>0</v>
      </c>
      <c r="L122" s="965"/>
      <c r="M122" s="965"/>
      <c r="N122" s="965"/>
      <c r="O122" s="965"/>
      <c r="P122" s="870">
        <f t="shared" si="35"/>
        <v>0</v>
      </c>
      <c r="Q122" s="966"/>
      <c r="R122" s="1671">
        <f t="shared" si="36"/>
        <v>0</v>
      </c>
      <c r="S122" s="966"/>
      <c r="T122" s="968"/>
      <c r="U122" s="1670">
        <f t="shared" si="37"/>
        <v>0</v>
      </c>
      <c r="V122" s="971">
        <f>SUM(P122+K122+I122+E122)</f>
        <v>5500000</v>
      </c>
      <c r="W122" s="1458"/>
    </row>
    <row r="123" spans="1:24" s="1452" customFormat="1" ht="15">
      <c r="A123" s="1455"/>
      <c r="B123" s="970" t="s">
        <v>128</v>
      </c>
      <c r="C123" s="1451">
        <f t="shared" ref="C123:U123" si="38">SUM(C119:C122)</f>
        <v>262000000</v>
      </c>
      <c r="D123" s="1451">
        <f t="shared" si="38"/>
        <v>0</v>
      </c>
      <c r="E123" s="1451">
        <f t="shared" si="38"/>
        <v>262000000</v>
      </c>
      <c r="F123" s="1451">
        <f t="shared" si="38"/>
        <v>0</v>
      </c>
      <c r="G123" s="1451">
        <f t="shared" si="38"/>
        <v>0</v>
      </c>
      <c r="H123" s="1451">
        <f t="shared" si="38"/>
        <v>0</v>
      </c>
      <c r="I123" s="1451">
        <f t="shared" si="38"/>
        <v>0</v>
      </c>
      <c r="J123" s="1451">
        <f t="shared" si="38"/>
        <v>0</v>
      </c>
      <c r="K123" s="1451">
        <f t="shared" si="38"/>
        <v>0</v>
      </c>
      <c r="L123" s="1451">
        <f t="shared" si="38"/>
        <v>0</v>
      </c>
      <c r="M123" s="1451">
        <f t="shared" si="38"/>
        <v>0</v>
      </c>
      <c r="N123" s="1451">
        <f t="shared" si="38"/>
        <v>0</v>
      </c>
      <c r="O123" s="1451">
        <f t="shared" si="38"/>
        <v>0</v>
      </c>
      <c r="P123" s="1451">
        <f t="shared" si="38"/>
        <v>0</v>
      </c>
      <c r="Q123" s="1451">
        <f t="shared" si="38"/>
        <v>0</v>
      </c>
      <c r="R123" s="1451">
        <f t="shared" si="38"/>
        <v>0</v>
      </c>
      <c r="S123" s="1451">
        <f t="shared" si="38"/>
        <v>0</v>
      </c>
      <c r="T123" s="1451">
        <f t="shared" si="38"/>
        <v>0</v>
      </c>
      <c r="U123" s="1451">
        <f t="shared" si="38"/>
        <v>0</v>
      </c>
      <c r="V123" s="971">
        <f>SUM(U123+R123+P123+K123+I123+E123)</f>
        <v>262000000</v>
      </c>
      <c r="W123" s="1458"/>
    </row>
    <row r="124" spans="1:24" ht="15.5">
      <c r="A124" s="1456"/>
      <c r="B124" s="966"/>
      <c r="C124" s="966"/>
      <c r="D124" s="968"/>
      <c r="E124" s="870"/>
      <c r="F124" s="965"/>
      <c r="G124" s="870"/>
      <c r="H124" s="965"/>
      <c r="I124" s="870"/>
      <c r="J124" s="965"/>
      <c r="K124" s="870"/>
      <c r="L124" s="966"/>
      <c r="M124" s="968"/>
      <c r="N124" s="968"/>
      <c r="O124" s="968"/>
      <c r="P124" s="870"/>
      <c r="Q124" s="965"/>
      <c r="R124" s="1668"/>
      <c r="S124" s="965"/>
      <c r="T124" s="870"/>
      <c r="U124" s="870"/>
      <c r="V124" s="971"/>
      <c r="W124" s="1458"/>
    </row>
    <row r="125" spans="1:24" s="1452" customFormat="1" ht="15">
      <c r="A125" s="1457"/>
      <c r="B125" s="1413" t="s">
        <v>13</v>
      </c>
      <c r="C125" s="971">
        <f>SUM(C123+C117+C102+C15)</f>
        <v>373157145</v>
      </c>
      <c r="D125" s="971">
        <f t="shared" ref="D125:V125" si="39">SUM(D123+D117+D102+D15)</f>
        <v>0</v>
      </c>
      <c r="E125" s="971">
        <f t="shared" si="39"/>
        <v>373157145</v>
      </c>
      <c r="F125" s="971">
        <f t="shared" si="39"/>
        <v>0</v>
      </c>
      <c r="G125" s="971">
        <f t="shared" si="39"/>
        <v>3765897</v>
      </c>
      <c r="H125" s="971">
        <f t="shared" si="39"/>
        <v>0</v>
      </c>
      <c r="I125" s="971">
        <f t="shared" si="39"/>
        <v>3765897</v>
      </c>
      <c r="J125" s="971">
        <f t="shared" si="39"/>
        <v>2950000</v>
      </c>
      <c r="K125" s="971">
        <f t="shared" si="39"/>
        <v>2950000</v>
      </c>
      <c r="L125" s="971">
        <f t="shared" si="39"/>
        <v>450000</v>
      </c>
      <c r="M125" s="971">
        <f t="shared" si="39"/>
        <v>1000000</v>
      </c>
      <c r="N125" s="971">
        <f t="shared" si="39"/>
        <v>0</v>
      </c>
      <c r="O125" s="971">
        <f t="shared" si="39"/>
        <v>3170000</v>
      </c>
      <c r="P125" s="971">
        <f t="shared" si="39"/>
        <v>4620000</v>
      </c>
      <c r="Q125" s="971">
        <f t="shared" si="39"/>
        <v>0</v>
      </c>
      <c r="R125" s="971">
        <f t="shared" si="39"/>
        <v>0</v>
      </c>
      <c r="S125" s="971">
        <f t="shared" si="39"/>
        <v>0</v>
      </c>
      <c r="T125" s="971">
        <f t="shared" si="39"/>
        <v>0</v>
      </c>
      <c r="U125" s="971">
        <f t="shared" si="39"/>
        <v>0</v>
      </c>
      <c r="V125" s="971">
        <f t="shared" si="39"/>
        <v>384493042</v>
      </c>
      <c r="W125" s="1458"/>
    </row>
    <row r="126" spans="1:24" ht="30" customHeight="1">
      <c r="A126" s="1459"/>
      <c r="B126" s="1460"/>
      <c r="C126" s="1460"/>
      <c r="D126" s="1460"/>
      <c r="E126" s="1460"/>
      <c r="F126" s="1460"/>
      <c r="G126" s="1460"/>
      <c r="I126" s="1460"/>
      <c r="J126" s="1460"/>
      <c r="K126" s="1460"/>
      <c r="L126" s="1460"/>
      <c r="M126" s="1460"/>
      <c r="N126" s="1460"/>
      <c r="O126" s="1460"/>
      <c r="P126" s="1460"/>
      <c r="Q126" s="1460"/>
      <c r="R126" s="1460"/>
      <c r="S126" s="1460"/>
      <c r="T126" s="1460"/>
      <c r="U126" s="1460"/>
      <c r="V126" s="1461"/>
    </row>
    <row r="127" spans="1:24" ht="30" customHeight="1">
      <c r="A127" s="1459"/>
      <c r="B127" s="1462" t="s">
        <v>144</v>
      </c>
      <c r="C127" s="1463"/>
      <c r="D127" s="1463"/>
      <c r="E127" s="1463"/>
      <c r="F127" s="1463"/>
      <c r="G127" s="1463"/>
      <c r="H127" s="1463"/>
      <c r="I127" s="1463"/>
      <c r="J127" s="1463"/>
      <c r="K127" s="1463"/>
      <c r="L127" s="1463"/>
      <c r="M127" s="1463"/>
      <c r="N127" s="1463"/>
      <c r="O127" s="1463"/>
      <c r="P127" s="1463"/>
      <c r="Q127" s="1463"/>
      <c r="R127" s="1463"/>
      <c r="S127" s="1463"/>
      <c r="T127" s="1463"/>
      <c r="U127" s="1463"/>
      <c r="V127" s="1463">
        <f>V125</f>
        <v>384493042</v>
      </c>
    </row>
    <row r="128" spans="1:24" ht="30" customHeight="1">
      <c r="A128" s="1459"/>
      <c r="B128" s="1462" t="s">
        <v>145</v>
      </c>
      <c r="C128" s="1463"/>
      <c r="D128" s="1463"/>
      <c r="E128" s="1463"/>
      <c r="F128" s="1463"/>
      <c r="G128" s="1463"/>
      <c r="H128" s="1463"/>
      <c r="I128" s="1463"/>
      <c r="J128" s="1463"/>
      <c r="K128" s="1463"/>
      <c r="L128" s="1463"/>
      <c r="M128" s="1463"/>
      <c r="N128" s="1463"/>
      <c r="O128" s="1463"/>
      <c r="P128" s="1463"/>
      <c r="Q128" s="1463"/>
      <c r="R128" s="1463"/>
      <c r="S128" s="1463"/>
      <c r="T128" s="1463"/>
      <c r="U128" s="1463"/>
      <c r="V128" s="1463">
        <f>SUM(V117+V102+V15)</f>
        <v>122493042</v>
      </c>
    </row>
    <row r="129" spans="1:22" ht="30" customHeight="1">
      <c r="A129" s="1459"/>
      <c r="B129" s="1462" t="s">
        <v>141</v>
      </c>
      <c r="C129" s="1463"/>
      <c r="D129" s="1463"/>
      <c r="E129" s="1463"/>
      <c r="F129" s="1463"/>
      <c r="G129" s="1463"/>
      <c r="H129" s="1463"/>
      <c r="I129" s="1463"/>
      <c r="J129" s="1463"/>
      <c r="K129" s="1463"/>
      <c r="L129" s="1463"/>
      <c r="M129" s="1463"/>
      <c r="N129" s="1463"/>
      <c r="O129" s="1463"/>
      <c r="P129" s="1463"/>
      <c r="Q129" s="1463"/>
      <c r="R129" s="1463"/>
      <c r="S129" s="1463"/>
      <c r="T129" s="1463"/>
      <c r="U129" s="1463"/>
      <c r="V129" s="1463">
        <f>SUM(V127-V128)</f>
        <v>262000000</v>
      </c>
    </row>
    <row r="130" spans="1:22" ht="30" customHeight="1">
      <c r="A130" s="1459"/>
      <c r="B130" s="1462"/>
      <c r="C130" s="1463"/>
      <c r="D130" s="1463"/>
      <c r="E130" s="1463"/>
      <c r="F130" s="1463"/>
      <c r="G130" s="1463"/>
      <c r="H130" s="1463"/>
      <c r="I130" s="1463"/>
      <c r="J130" s="1463"/>
      <c r="K130" s="1463"/>
      <c r="L130" s="1463"/>
      <c r="M130" s="1463"/>
      <c r="N130" s="1463"/>
      <c r="O130" s="1463"/>
      <c r="P130" s="1463"/>
      <c r="Q130" s="1463"/>
      <c r="R130" s="1463"/>
      <c r="S130" s="1464"/>
      <c r="T130" s="1464"/>
      <c r="U130" s="1464"/>
      <c r="V130" s="1464"/>
    </row>
    <row r="131" spans="1:22" ht="30" customHeight="1">
      <c r="A131" s="1459"/>
      <c r="B131" s="1462" t="s">
        <v>146</v>
      </c>
      <c r="C131" s="1463"/>
      <c r="D131" s="1463"/>
      <c r="E131" s="1463"/>
      <c r="F131" s="1463"/>
      <c r="G131" s="1463"/>
      <c r="H131" s="1463"/>
      <c r="I131" s="1463"/>
      <c r="J131" s="1463"/>
      <c r="K131" s="1463"/>
      <c r="L131" s="1463"/>
      <c r="M131" s="1463"/>
      <c r="N131" s="1463"/>
      <c r="O131" s="1463"/>
      <c r="P131" s="1463"/>
      <c r="Q131" s="1463"/>
      <c r="R131" s="1463"/>
      <c r="S131" s="1463"/>
      <c r="T131" s="1464"/>
      <c r="U131" s="1464"/>
      <c r="V131" s="1463">
        <f>V128</f>
        <v>122493042</v>
      </c>
    </row>
    <row r="132" spans="1:22" ht="30" customHeight="1">
      <c r="A132" s="1459"/>
      <c r="B132" s="1462" t="s">
        <v>147</v>
      </c>
      <c r="C132" s="1463"/>
      <c r="D132" s="1463"/>
      <c r="E132" s="1463"/>
      <c r="F132" s="1463"/>
      <c r="G132" s="1463"/>
      <c r="H132" s="1463"/>
      <c r="I132" s="1463"/>
      <c r="J132" s="1463"/>
      <c r="K132" s="1463"/>
      <c r="L132" s="1463"/>
      <c r="M132" s="1463"/>
      <c r="N132" s="1463"/>
      <c r="O132" s="1463"/>
      <c r="P132" s="1463"/>
      <c r="Q132" s="1463"/>
      <c r="R132" s="1463"/>
      <c r="S132" s="1463"/>
      <c r="T132" s="1464"/>
      <c r="U132" s="1464"/>
      <c r="V132" s="1463">
        <f>V15</f>
        <v>88982209</v>
      </c>
    </row>
    <row r="133" spans="1:22" ht="30" customHeight="1">
      <c r="A133" s="1459"/>
      <c r="B133" s="1463" t="s">
        <v>148</v>
      </c>
      <c r="C133" s="1463"/>
      <c r="D133" s="1463"/>
      <c r="E133" s="1463"/>
      <c r="F133" s="1463"/>
      <c r="G133" s="1463"/>
      <c r="H133" s="1463"/>
      <c r="I133" s="1463"/>
      <c r="J133" s="1463"/>
      <c r="K133" s="1463"/>
      <c r="L133" s="1463"/>
      <c r="M133" s="1463"/>
      <c r="N133" s="1463"/>
      <c r="O133" s="1463"/>
      <c r="P133" s="1463"/>
      <c r="Q133" s="1463"/>
      <c r="R133" s="1463"/>
      <c r="S133" s="1463"/>
      <c r="T133" s="1464"/>
      <c r="U133" s="1464"/>
      <c r="V133" s="1463">
        <f>V131-V132</f>
        <v>33510833</v>
      </c>
    </row>
  </sheetData>
  <mergeCells count="1">
    <mergeCell ref="A1:V1"/>
  </mergeCell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zoomScaleNormal="100" workbookViewId="0">
      <selection activeCell="B217" sqref="B217:E217"/>
    </sheetView>
  </sheetViews>
  <sheetFormatPr defaultColWidth="11.453125" defaultRowHeight="13"/>
  <cols>
    <col min="1" max="1" width="39.81640625" style="905" customWidth="1"/>
    <col min="2" max="2" width="12.1796875" style="905" customWidth="1"/>
    <col min="3" max="3" width="13" style="906" customWidth="1"/>
    <col min="4" max="4" width="14.26953125" style="905" customWidth="1"/>
    <col min="5" max="5" width="14.81640625" style="905" customWidth="1"/>
    <col min="6" max="16384" width="11.453125" style="905"/>
  </cols>
  <sheetData>
    <row r="1" spans="1:6" ht="16.5">
      <c r="A1" s="1943" t="s">
        <v>915</v>
      </c>
      <c r="B1" s="1943"/>
      <c r="C1" s="1943"/>
      <c r="D1" s="1943"/>
      <c r="E1" s="1943"/>
      <c r="F1" s="1943"/>
    </row>
    <row r="2" spans="1:6" ht="13.5">
      <c r="A2" s="2019" t="s">
        <v>288</v>
      </c>
      <c r="B2" s="2020"/>
      <c r="C2" s="908"/>
    </row>
    <row r="3" spans="1:6" ht="13.5" thickBot="1">
      <c r="A3" s="909" t="s">
        <v>150</v>
      </c>
      <c r="B3" s="910" t="s">
        <v>240</v>
      </c>
      <c r="C3" s="911" t="s">
        <v>241</v>
      </c>
      <c r="D3" s="2021" t="s">
        <v>242</v>
      </c>
      <c r="E3" s="2022"/>
    </row>
    <row r="4" spans="1:6" ht="22" customHeight="1" thickBot="1">
      <c r="A4" s="912"/>
      <c r="B4" s="1492" t="s">
        <v>154</v>
      </c>
      <c r="C4" s="1493" t="s">
        <v>155</v>
      </c>
      <c r="D4" s="1494" t="s">
        <v>156</v>
      </c>
      <c r="E4" s="1494" t="s">
        <v>778</v>
      </c>
    </row>
    <row r="5" spans="1:6" ht="13.5" thickBot="1">
      <c r="A5" s="2023" t="s">
        <v>157</v>
      </c>
      <c r="B5" s="2024"/>
      <c r="C5" s="2024"/>
      <c r="D5" s="2024"/>
      <c r="E5" s="2025"/>
    </row>
    <row r="6" spans="1:6">
      <c r="A6" s="913" t="s">
        <v>158</v>
      </c>
      <c r="B6" s="914"/>
      <c r="C6" s="915"/>
      <c r="D6" s="914"/>
      <c r="E6" s="914"/>
    </row>
    <row r="7" spans="1:6" ht="21" customHeight="1">
      <c r="A7" s="916" t="s">
        <v>159</v>
      </c>
      <c r="B7" s="917">
        <v>423770692</v>
      </c>
      <c r="C7" s="918">
        <f>AGRICULTURE!E125</f>
        <v>373157145</v>
      </c>
      <c r="D7" s="917">
        <f>C7*5/100+C7</f>
        <v>391815002.25</v>
      </c>
      <c r="E7" s="917">
        <f>D7*5/100+D7</f>
        <v>411405752.36250001</v>
      </c>
    </row>
    <row r="8" spans="1:6">
      <c r="A8" s="916" t="s">
        <v>289</v>
      </c>
      <c r="B8" s="917">
        <v>0</v>
      </c>
      <c r="C8" s="915">
        <v>0</v>
      </c>
      <c r="D8" s="917">
        <f>C8*5/100+C8</f>
        <v>0</v>
      </c>
      <c r="E8" s="917">
        <f>D8*5/100+D8</f>
        <v>0</v>
      </c>
    </row>
    <row r="9" spans="1:6" ht="29.15" customHeight="1">
      <c r="A9" s="913" t="s">
        <v>160</v>
      </c>
      <c r="B9" s="919">
        <f>SUM(B7:B8)</f>
        <v>423770692</v>
      </c>
      <c r="C9" s="920">
        <f>SUM(C7:C8)</f>
        <v>373157145</v>
      </c>
      <c r="D9" s="919">
        <f>SUM(D7:D8)</f>
        <v>391815002.25</v>
      </c>
      <c r="E9" s="919">
        <f>SUM(E7:E8)</f>
        <v>411405752.36250001</v>
      </c>
    </row>
    <row r="10" spans="1:6">
      <c r="A10" s="2026" t="s">
        <v>290</v>
      </c>
      <c r="B10" s="2027"/>
      <c r="C10" s="2027"/>
      <c r="D10" s="2027"/>
      <c r="E10" s="2028"/>
    </row>
    <row r="11" spans="1:6" ht="13.5" thickBot="1">
      <c r="A11" s="2034"/>
      <c r="B11" s="910" t="s">
        <v>240</v>
      </c>
      <c r="C11" s="911" t="s">
        <v>241</v>
      </c>
      <c r="D11" s="2021" t="s">
        <v>242</v>
      </c>
      <c r="E11" s="2022"/>
    </row>
    <row r="12" spans="1:6" ht="15" thickBot="1">
      <c r="A12" s="2035"/>
      <c r="B12" s="1492" t="s">
        <v>155</v>
      </c>
      <c r="C12" s="1493" t="s">
        <v>156</v>
      </c>
      <c r="D12" s="1494" t="s">
        <v>778</v>
      </c>
      <c r="E12" s="1494" t="s">
        <v>913</v>
      </c>
    </row>
    <row r="13" spans="1:6" ht="13.5" thickBot="1">
      <c r="A13" s="916" t="s">
        <v>291</v>
      </c>
      <c r="B13" s="917">
        <v>0</v>
      </c>
      <c r="C13" s="921">
        <f>AGRICULTURE!F125</f>
        <v>0</v>
      </c>
      <c r="D13" s="922">
        <f t="shared" ref="D13:E15" si="0">C13*5/100+C13</f>
        <v>0</v>
      </c>
      <c r="E13" s="923">
        <f t="shared" si="0"/>
        <v>0</v>
      </c>
    </row>
    <row r="14" spans="1:6">
      <c r="A14" s="916" t="s">
        <v>292</v>
      </c>
      <c r="B14" s="917">
        <v>8041000</v>
      </c>
      <c r="C14" s="918">
        <f>AGRICULTURE!G125</f>
        <v>3765897</v>
      </c>
      <c r="D14" s="922">
        <f t="shared" si="0"/>
        <v>3954191.85</v>
      </c>
      <c r="E14" s="923">
        <f t="shared" si="0"/>
        <v>4151901.4424999999</v>
      </c>
    </row>
    <row r="15" spans="1:6">
      <c r="A15" s="916" t="s">
        <v>293</v>
      </c>
      <c r="B15" s="917">
        <v>8500000</v>
      </c>
      <c r="C15" s="918">
        <f>AGRICULTURE!H125</f>
        <v>0</v>
      </c>
      <c r="D15" s="922">
        <f t="shared" si="0"/>
        <v>0</v>
      </c>
      <c r="E15" s="923">
        <f t="shared" si="0"/>
        <v>0</v>
      </c>
    </row>
    <row r="16" spans="1:6" ht="28" customHeight="1">
      <c r="A16" s="913" t="s">
        <v>294</v>
      </c>
      <c r="B16" s="919">
        <f>SUM(B13:B15)</f>
        <v>16541000</v>
      </c>
      <c r="C16" s="920">
        <f>SUM(C13:C15)</f>
        <v>3765897</v>
      </c>
      <c r="D16" s="919">
        <f>SUM(D13:D15)</f>
        <v>3954191.85</v>
      </c>
      <c r="E16" s="919">
        <f>SUM(E13:E15)</f>
        <v>4151901.4424999999</v>
      </c>
    </row>
    <row r="17" spans="1:5">
      <c r="A17" s="2026" t="s">
        <v>295</v>
      </c>
      <c r="B17" s="2027"/>
      <c r="C17" s="2027"/>
      <c r="D17" s="2027"/>
      <c r="E17" s="2028"/>
    </row>
    <row r="18" spans="1:5" ht="13.5" thickBot="1">
      <c r="A18" s="2034"/>
      <c r="B18" s="910" t="s">
        <v>240</v>
      </c>
      <c r="C18" s="911" t="s">
        <v>241</v>
      </c>
      <c r="D18" s="2021" t="s">
        <v>242</v>
      </c>
      <c r="E18" s="2022"/>
    </row>
    <row r="19" spans="1:5" ht="15" thickBot="1">
      <c r="A19" s="2035"/>
      <c r="B19" s="1492" t="s">
        <v>155</v>
      </c>
      <c r="C19" s="1493" t="s">
        <v>156</v>
      </c>
      <c r="D19" s="1494" t="s">
        <v>778</v>
      </c>
      <c r="E19" s="1494" t="s">
        <v>913</v>
      </c>
    </row>
    <row r="20" spans="1:5" ht="13.5" thickBot="1">
      <c r="A20" s="916" t="s">
        <v>296</v>
      </c>
      <c r="B20" s="917">
        <v>17541000</v>
      </c>
      <c r="C20" s="918">
        <f>AGRICULTURE!J125</f>
        <v>2950000</v>
      </c>
      <c r="D20" s="917">
        <f>C20*5/100+C20</f>
        <v>3097500</v>
      </c>
      <c r="E20" s="917">
        <f>D20*5/100+D20</f>
        <v>3252375</v>
      </c>
    </row>
    <row r="21" spans="1:5" ht="24" customHeight="1">
      <c r="A21" s="913" t="s">
        <v>167</v>
      </c>
      <c r="B21" s="919">
        <f>SUM(B20)</f>
        <v>17541000</v>
      </c>
      <c r="C21" s="920">
        <f>SUM(C20)</f>
        <v>2950000</v>
      </c>
      <c r="D21" s="919">
        <f>SUM(D20)</f>
        <v>3097500</v>
      </c>
      <c r="E21" s="919">
        <f>SUM(E20)</f>
        <v>3252375</v>
      </c>
    </row>
    <row r="22" spans="1:5">
      <c r="A22" s="2029" t="s">
        <v>297</v>
      </c>
      <c r="B22" s="2030"/>
      <c r="C22" s="2030"/>
      <c r="D22" s="2030"/>
      <c r="E22" s="2031"/>
    </row>
    <row r="23" spans="1:5" ht="13.5" thickBot="1">
      <c r="A23" s="2036"/>
      <c r="B23" s="910" t="s">
        <v>240</v>
      </c>
      <c r="C23" s="924" t="s">
        <v>241</v>
      </c>
      <c r="D23" s="2032" t="s">
        <v>242</v>
      </c>
      <c r="E23" s="2033"/>
    </row>
    <row r="24" spans="1:5" ht="15" thickBot="1">
      <c r="A24" s="2035"/>
      <c r="B24" s="1492" t="s">
        <v>155</v>
      </c>
      <c r="C24" s="1493" t="s">
        <v>156</v>
      </c>
      <c r="D24" s="1494" t="s">
        <v>778</v>
      </c>
      <c r="E24" s="1494" t="s">
        <v>913</v>
      </c>
    </row>
    <row r="25" spans="1:5" ht="13.5" thickBot="1">
      <c r="A25" s="916" t="s">
        <v>298</v>
      </c>
      <c r="B25" s="917">
        <v>1824000</v>
      </c>
      <c r="C25" s="918">
        <f>AGRICULTURE!L125</f>
        <v>450000</v>
      </c>
      <c r="D25" s="917">
        <f t="shared" ref="D25:E28" si="1">C25*5/100+C25</f>
        <v>472500</v>
      </c>
      <c r="E25" s="925">
        <f t="shared" si="1"/>
        <v>496125</v>
      </c>
    </row>
    <row r="26" spans="1:5" ht="13.5" thickBot="1">
      <c r="A26" s="916" t="s">
        <v>299</v>
      </c>
      <c r="B26" s="917">
        <v>0</v>
      </c>
      <c r="C26" s="918">
        <f>AGRICULTURE!M125</f>
        <v>1000000</v>
      </c>
      <c r="D26" s="917">
        <f t="shared" si="1"/>
        <v>1050000</v>
      </c>
      <c r="E26" s="925">
        <f>D26*5/100+D26</f>
        <v>1102500</v>
      </c>
    </row>
    <row r="27" spans="1:5" ht="15" thickBot="1">
      <c r="A27" s="916" t="s">
        <v>300</v>
      </c>
      <c r="B27" s="917">
        <v>0</v>
      </c>
      <c r="C27" s="1280">
        <f>AGRICULTURE!N125</f>
        <v>0</v>
      </c>
      <c r="D27" s="917">
        <f t="shared" si="1"/>
        <v>0</v>
      </c>
      <c r="E27" s="925">
        <f>D27*5/100+D27</f>
        <v>0</v>
      </c>
    </row>
    <row r="28" spans="1:5" ht="15" thickBot="1">
      <c r="A28" s="916" t="s">
        <v>301</v>
      </c>
      <c r="B28" s="1322">
        <v>10626000</v>
      </c>
      <c r="C28" s="1550">
        <f>AGRICULTURE!O125</f>
        <v>3170000</v>
      </c>
      <c r="D28" s="917">
        <f t="shared" si="1"/>
        <v>3328500</v>
      </c>
      <c r="E28" s="925">
        <f>D28*5/100+D28</f>
        <v>3494925</v>
      </c>
    </row>
    <row r="29" spans="1:5" ht="22" customHeight="1" thickBot="1">
      <c r="A29" s="913" t="s">
        <v>302</v>
      </c>
      <c r="B29" s="919">
        <f>SUM(B25:B28)</f>
        <v>12450000</v>
      </c>
      <c r="C29" s="920">
        <f>SUM(C25:C28)</f>
        <v>4620000</v>
      </c>
      <c r="D29" s="919">
        <f>SUM(D25:D28)</f>
        <v>4851000</v>
      </c>
      <c r="E29" s="919">
        <f>SUM(E25:E28)</f>
        <v>5093550</v>
      </c>
    </row>
    <row r="30" spans="1:5" ht="13.5" thickBot="1">
      <c r="A30" s="907" t="s">
        <v>303</v>
      </c>
    </row>
    <row r="31" spans="1:5" ht="26.5" thickBot="1">
      <c r="A31" s="2034" t="s">
        <v>169</v>
      </c>
      <c r="B31" s="927" t="s">
        <v>240</v>
      </c>
      <c r="C31" s="928" t="s">
        <v>241</v>
      </c>
      <c r="D31" s="2037" t="s">
        <v>242</v>
      </c>
      <c r="E31" s="2038"/>
    </row>
    <row r="32" spans="1:5" ht="15" thickBot="1">
      <c r="A32" s="2035"/>
      <c r="B32" s="1492" t="s">
        <v>155</v>
      </c>
      <c r="C32" s="1493" t="s">
        <v>156</v>
      </c>
      <c r="D32" s="1494" t="s">
        <v>778</v>
      </c>
      <c r="E32" s="1494" t="s">
        <v>913</v>
      </c>
    </row>
    <row r="33" spans="1:5" ht="13.5" thickBot="1">
      <c r="A33" s="929" t="s">
        <v>170</v>
      </c>
      <c r="B33" s="2039"/>
      <c r="C33" s="2040"/>
      <c r="D33" s="2040"/>
      <c r="E33" s="2041"/>
    </row>
    <row r="34" spans="1:5">
      <c r="A34" s="916" t="s">
        <v>171</v>
      </c>
      <c r="B34" s="930">
        <v>113092762</v>
      </c>
      <c r="C34" s="931">
        <f>AGRICULTURE!V15</f>
        <v>88982209</v>
      </c>
      <c r="D34" s="930">
        <f t="shared" ref="D34:E41" si="2">C34*5/100+C34</f>
        <v>93431319.450000003</v>
      </c>
      <c r="E34" s="930">
        <f t="shared" si="2"/>
        <v>98102885.422499999</v>
      </c>
    </row>
    <row r="35" spans="1:5">
      <c r="A35" s="916" t="s">
        <v>172</v>
      </c>
      <c r="B35" s="930">
        <v>53747520</v>
      </c>
      <c r="C35" s="931">
        <f>AGRICULTURE!V102</f>
        <v>32110833</v>
      </c>
      <c r="D35" s="930">
        <f t="shared" si="2"/>
        <v>33716374.649999999</v>
      </c>
      <c r="E35" s="930">
        <f>D35*5/100+D35</f>
        <v>35402193.3825</v>
      </c>
    </row>
    <row r="36" spans="1:5">
      <c r="A36" s="916" t="s">
        <v>173</v>
      </c>
      <c r="B36" s="932">
        <v>0</v>
      </c>
      <c r="C36" s="931">
        <v>0</v>
      </c>
      <c r="D36" s="930">
        <f t="shared" si="2"/>
        <v>0</v>
      </c>
      <c r="E36" s="930">
        <f>D36*5/100+D36</f>
        <v>0</v>
      </c>
    </row>
    <row r="37" spans="1:5">
      <c r="A37" s="916" t="s">
        <v>174</v>
      </c>
      <c r="B37" s="930">
        <v>4230300</v>
      </c>
      <c r="C37" s="931">
        <f>AGRICULTURE!V117</f>
        <v>1400000</v>
      </c>
      <c r="D37" s="930">
        <f t="shared" si="2"/>
        <v>1470000</v>
      </c>
      <c r="E37" s="930">
        <f>D37*5/100+D37</f>
        <v>1543500</v>
      </c>
    </row>
    <row r="38" spans="1:5">
      <c r="A38" s="913" t="s">
        <v>175</v>
      </c>
      <c r="B38" s="2042"/>
      <c r="C38" s="2043"/>
      <c r="D38" s="2043"/>
      <c r="E38" s="2044"/>
    </row>
    <row r="39" spans="1:5" ht="13.5" thickBot="1">
      <c r="A39" s="916" t="s">
        <v>176</v>
      </c>
      <c r="B39" s="932">
        <v>0</v>
      </c>
      <c r="C39" s="933">
        <v>0</v>
      </c>
      <c r="D39" s="932">
        <f t="shared" si="2"/>
        <v>0</v>
      </c>
      <c r="E39" s="934">
        <f>D39*5/100+D39</f>
        <v>0</v>
      </c>
    </row>
    <row r="40" spans="1:5" ht="13.5" thickBot="1">
      <c r="A40" s="916" t="s">
        <v>177</v>
      </c>
      <c r="B40" s="1071">
        <v>0</v>
      </c>
      <c r="C40" s="1072">
        <v>0</v>
      </c>
      <c r="D40" s="1071">
        <f t="shared" si="2"/>
        <v>0</v>
      </c>
      <c r="E40" s="934">
        <f>D40*5/100+D40</f>
        <v>0</v>
      </c>
    </row>
    <row r="41" spans="1:5" ht="13.5" thickBot="1">
      <c r="A41" s="1517" t="s">
        <v>850</v>
      </c>
      <c r="B41" s="1073">
        <v>299232110</v>
      </c>
      <c r="C41" s="1074">
        <f>AGRICULTURE!V123</f>
        <v>262000000</v>
      </c>
      <c r="D41" s="1075">
        <f t="shared" si="2"/>
        <v>275100000</v>
      </c>
      <c r="E41" s="934">
        <f>D41*5/100+D41</f>
        <v>288855000</v>
      </c>
    </row>
    <row r="42" spans="1:5" ht="25" customHeight="1" thickBot="1">
      <c r="A42" s="913" t="s">
        <v>179</v>
      </c>
      <c r="B42" s="935">
        <f>SUM(B34+B35+B36+B37+B39+B40+B41)</f>
        <v>470302692</v>
      </c>
      <c r="C42" s="936">
        <f>SUM(C34+C35+C36+C37+C39+C40+C41)</f>
        <v>384493042</v>
      </c>
      <c r="D42" s="935">
        <f>SUM(D34+D35+D36+D37+D39+D40+D41)</f>
        <v>403717694.10000002</v>
      </c>
      <c r="E42" s="935">
        <f>SUM(E34+E35+E36+E37+E39+E40+E41)</f>
        <v>423903578.80500001</v>
      </c>
    </row>
    <row r="43" spans="1:5">
      <c r="A43" s="810"/>
    </row>
    <row r="44" spans="1:5" ht="40.15" customHeight="1" thickBot="1">
      <c r="A44" s="2049" t="s">
        <v>304</v>
      </c>
      <c r="B44" s="2049"/>
      <c r="C44" s="2049"/>
      <c r="D44" s="2049"/>
      <c r="E44" s="2049"/>
    </row>
    <row r="45" spans="1:5" ht="24" customHeight="1" thickBot="1">
      <c r="A45" s="2034" t="s">
        <v>169</v>
      </c>
      <c r="B45" s="910" t="s">
        <v>240</v>
      </c>
      <c r="C45" s="924" t="s">
        <v>241</v>
      </c>
      <c r="D45" s="2045" t="s">
        <v>242</v>
      </c>
      <c r="E45" s="2046"/>
    </row>
    <row r="46" spans="1:5" ht="15" thickBot="1">
      <c r="A46" s="2035"/>
      <c r="B46" s="1492" t="s">
        <v>155</v>
      </c>
      <c r="C46" s="1493" t="s">
        <v>156</v>
      </c>
      <c r="D46" s="1494" t="s">
        <v>778</v>
      </c>
      <c r="E46" s="1494" t="s">
        <v>913</v>
      </c>
    </row>
    <row r="47" spans="1:5" ht="13.5" thickBot="1">
      <c r="A47" s="2026" t="s">
        <v>181</v>
      </c>
      <c r="B47" s="2047"/>
      <c r="C47" s="2047"/>
      <c r="D47" s="2047"/>
      <c r="E47" s="2048"/>
    </row>
    <row r="48" spans="1:5" ht="22" customHeight="1">
      <c r="A48" s="913" t="s">
        <v>182</v>
      </c>
      <c r="B48" s="939"/>
      <c r="C48" s="940"/>
      <c r="D48" s="937"/>
      <c r="E48" s="938"/>
    </row>
    <row r="49" spans="1:5">
      <c r="A49" s="941" t="s">
        <v>171</v>
      </c>
      <c r="B49" s="942">
        <v>112592762</v>
      </c>
      <c r="C49" s="943">
        <f>AGRICULTURE!E15</f>
        <v>88982209</v>
      </c>
      <c r="D49" s="942">
        <f t="shared" ref="D49:E56" si="3">C49*5/100+C49</f>
        <v>93431319.450000003</v>
      </c>
      <c r="E49" s="942">
        <f t="shared" si="3"/>
        <v>98102885.422499999</v>
      </c>
    </row>
    <row r="50" spans="1:5">
      <c r="A50" s="916" t="s">
        <v>172</v>
      </c>
      <c r="B50" s="917">
        <v>37715520</v>
      </c>
      <c r="C50" s="943">
        <f>AGRICULTURE!E102</f>
        <v>20774936</v>
      </c>
      <c r="D50" s="942">
        <f t="shared" si="3"/>
        <v>21813682.800000001</v>
      </c>
      <c r="E50" s="942">
        <f>D50*5/100+D50</f>
        <v>22904366.940000001</v>
      </c>
    </row>
    <row r="51" spans="1:5">
      <c r="A51" s="916" t="s">
        <v>173</v>
      </c>
      <c r="B51" s="914">
        <v>0</v>
      </c>
      <c r="C51" s="943">
        <v>0</v>
      </c>
      <c r="D51" s="942">
        <f t="shared" si="3"/>
        <v>0</v>
      </c>
      <c r="E51" s="942">
        <f>D51*5/100+D51</f>
        <v>0</v>
      </c>
    </row>
    <row r="52" spans="1:5" ht="13.5" thickBot="1">
      <c r="A52" s="916" t="s">
        <v>174</v>
      </c>
      <c r="B52" s="917">
        <v>4230300</v>
      </c>
      <c r="C52" s="943">
        <f>AGRICULTURE!E117</f>
        <v>1400000</v>
      </c>
      <c r="D52" s="942">
        <f t="shared" si="3"/>
        <v>1470000</v>
      </c>
      <c r="E52" s="942">
        <f>D52*5/100+D52</f>
        <v>1543500</v>
      </c>
    </row>
    <row r="53" spans="1:5" ht="25" customHeight="1" thickBot="1">
      <c r="A53" s="913" t="s">
        <v>175</v>
      </c>
      <c r="B53" s="2050"/>
      <c r="C53" s="2051"/>
      <c r="D53" s="2051"/>
      <c r="E53" s="2052"/>
    </row>
    <row r="54" spans="1:5" ht="15" thickBot="1">
      <c r="A54" s="916" t="s">
        <v>176</v>
      </c>
      <c r="B54" s="1552">
        <v>0</v>
      </c>
      <c r="C54" s="221">
        <v>0</v>
      </c>
      <c r="D54" s="221">
        <f t="shared" si="3"/>
        <v>0</v>
      </c>
      <c r="E54" s="1554">
        <f>D54*5/100+D54</f>
        <v>0</v>
      </c>
    </row>
    <row r="55" spans="1:5" ht="15" thickBot="1">
      <c r="A55" s="916" t="s">
        <v>183</v>
      </c>
      <c r="B55" s="1552">
        <v>0</v>
      </c>
      <c r="C55" s="221" t="e">
        <f>AGRICULTURE!E122+AGRICULTURE!#REF!</f>
        <v>#REF!</v>
      </c>
      <c r="D55" s="221" t="e">
        <f t="shared" si="3"/>
        <v>#REF!</v>
      </c>
      <c r="E55" s="1554" t="e">
        <f>D55*5/100+D55</f>
        <v>#REF!</v>
      </c>
    </row>
    <row r="56" spans="1:5" ht="13.5" thickBot="1">
      <c r="A56" s="1517" t="s">
        <v>850</v>
      </c>
      <c r="B56" s="1553">
        <v>269232110</v>
      </c>
      <c r="C56" s="1555" t="e">
        <f>SUM(C54:C55)</f>
        <v>#REF!</v>
      </c>
      <c r="D56" s="1554" t="e">
        <f t="shared" si="3"/>
        <v>#REF!</v>
      </c>
      <c r="E56" s="1554" t="e">
        <f>D56*5/100+D56</f>
        <v>#REF!</v>
      </c>
    </row>
    <row r="57" spans="1:5" ht="27" customHeight="1" thickBot="1">
      <c r="A57" s="929" t="s">
        <v>184</v>
      </c>
      <c r="B57" s="920">
        <f>SUM(B49+B50+B51+B52+B54+B55+B56)</f>
        <v>423770692</v>
      </c>
      <c r="C57" s="920" t="e">
        <f>SUM(C49+C50+C51+C52+C54+C55+C56)</f>
        <v>#REF!</v>
      </c>
      <c r="D57" s="920" t="e">
        <f>SUM(D49+D50+D51+D52+D54+D55+D56)</f>
        <v>#REF!</v>
      </c>
      <c r="E57" s="920" t="e">
        <f>SUM(E49+E50+E51+E52+E54+E55+E56)</f>
        <v>#REF!</v>
      </c>
    </row>
    <row r="58" spans="1:5">
      <c r="A58" s="2026" t="s">
        <v>185</v>
      </c>
      <c r="B58" s="2027"/>
      <c r="C58" s="2027"/>
      <c r="D58" s="2027"/>
      <c r="E58" s="2028"/>
    </row>
    <row r="59" spans="1:5" ht="26.5" thickBot="1">
      <c r="A59" s="2034" t="s">
        <v>169</v>
      </c>
      <c r="B59" s="927" t="s">
        <v>240</v>
      </c>
      <c r="C59" s="928" t="s">
        <v>241</v>
      </c>
      <c r="D59" s="2037" t="s">
        <v>242</v>
      </c>
      <c r="E59" s="2038"/>
    </row>
    <row r="60" spans="1:5" ht="15" thickBot="1">
      <c r="A60" s="2035"/>
      <c r="B60" s="1492" t="s">
        <v>155</v>
      </c>
      <c r="C60" s="1493" t="s">
        <v>156</v>
      </c>
      <c r="D60" s="1494" t="s">
        <v>778</v>
      </c>
      <c r="E60" s="1494" t="s">
        <v>913</v>
      </c>
    </row>
    <row r="61" spans="1:5" ht="23.15" customHeight="1" thickBot="1">
      <c r="A61" s="913" t="s">
        <v>182</v>
      </c>
      <c r="B61" s="2053"/>
      <c r="C61" s="2054"/>
      <c r="D61" s="2054"/>
      <c r="E61" s="2055"/>
    </row>
    <row r="62" spans="1:5">
      <c r="A62" s="944" t="s">
        <v>171</v>
      </c>
      <c r="B62" s="917">
        <v>112592762</v>
      </c>
      <c r="C62" s="918">
        <f>AGRICULTURE!C15</f>
        <v>88982209</v>
      </c>
      <c r="D62" s="918">
        <f t="shared" ref="D62:E69" si="4">C62*5/100+C62</f>
        <v>93431319.450000003</v>
      </c>
      <c r="E62" s="918">
        <f>D62*5/100+D62</f>
        <v>98102885.422499999</v>
      </c>
    </row>
    <row r="63" spans="1:5">
      <c r="A63" s="916" t="s">
        <v>172</v>
      </c>
      <c r="B63" s="917">
        <v>37715520</v>
      </c>
      <c r="C63" s="918">
        <f>AGRICULTURE!C102</f>
        <v>20774936</v>
      </c>
      <c r="D63" s="918">
        <f t="shared" si="4"/>
        <v>21813682.800000001</v>
      </c>
      <c r="E63" s="918">
        <f>D63*5/100+D63</f>
        <v>22904366.940000001</v>
      </c>
    </row>
    <row r="64" spans="1:5">
      <c r="A64" s="916" t="s">
        <v>173</v>
      </c>
      <c r="B64" s="914">
        <v>0</v>
      </c>
      <c r="C64" s="918">
        <v>0</v>
      </c>
      <c r="D64" s="918">
        <f t="shared" si="4"/>
        <v>0</v>
      </c>
      <c r="E64" s="918">
        <f>D64*5/100+D64</f>
        <v>0</v>
      </c>
    </row>
    <row r="65" spans="1:5">
      <c r="A65" s="916" t="s">
        <v>174</v>
      </c>
      <c r="B65" s="917">
        <v>4230300</v>
      </c>
      <c r="C65" s="918">
        <f>AGRICULTURE!C117</f>
        <v>1400000</v>
      </c>
      <c r="D65" s="918">
        <f t="shared" si="4"/>
        <v>1470000</v>
      </c>
      <c r="E65" s="918">
        <f>D65*5/100+D65</f>
        <v>1543500</v>
      </c>
    </row>
    <row r="66" spans="1:5" ht="27" customHeight="1">
      <c r="A66" s="913" t="s">
        <v>175</v>
      </c>
      <c r="B66" s="2053"/>
      <c r="C66" s="2054"/>
      <c r="D66" s="2054"/>
      <c r="E66" s="2055"/>
    </row>
    <row r="67" spans="1:5">
      <c r="A67" s="916" t="s">
        <v>176</v>
      </c>
      <c r="B67" s="914">
        <v>0</v>
      </c>
      <c r="C67" s="915">
        <v>0</v>
      </c>
      <c r="D67" s="914">
        <f t="shared" si="4"/>
        <v>0</v>
      </c>
      <c r="E67" s="914">
        <f t="shared" si="4"/>
        <v>0</v>
      </c>
    </row>
    <row r="68" spans="1:5" ht="13.5" thickBot="1">
      <c r="A68" s="941" t="s">
        <v>183</v>
      </c>
      <c r="B68" s="945">
        <v>0</v>
      </c>
      <c r="C68" s="946">
        <v>0</v>
      </c>
      <c r="D68" s="914">
        <f t="shared" si="4"/>
        <v>0</v>
      </c>
      <c r="E68" s="914">
        <f>D68*5/100+D68</f>
        <v>0</v>
      </c>
    </row>
    <row r="69" spans="1:5" ht="13.5" thickBot="1">
      <c r="A69" s="1517" t="s">
        <v>850</v>
      </c>
      <c r="B69" s="917">
        <v>269232110</v>
      </c>
      <c r="C69" s="918">
        <f>AGRICULTURE!C123</f>
        <v>262000000</v>
      </c>
      <c r="D69" s="926">
        <f t="shared" si="4"/>
        <v>275100000</v>
      </c>
      <c r="E69" s="926">
        <f>D69*5/100+D69</f>
        <v>288855000</v>
      </c>
    </row>
    <row r="70" spans="1:5" ht="27" customHeight="1" thickBot="1">
      <c r="A70" s="913" t="s">
        <v>184</v>
      </c>
      <c r="B70" s="919">
        <f>SUM(B62+B63+B64+B65+B67+B68+B69)</f>
        <v>423770692</v>
      </c>
      <c r="C70" s="920">
        <f>SUM(C62+C63+C64+C65+C67+C68+C69)</f>
        <v>373157145</v>
      </c>
      <c r="D70" s="919">
        <f>SUM(D62+D63+D64+D65+D67+D68+D69)</f>
        <v>391815002.25</v>
      </c>
      <c r="E70" s="919">
        <f>SUM(E62+E63+E64+E65+E67+E68+E69)</f>
        <v>411405752.36250001</v>
      </c>
    </row>
    <row r="71" spans="1:5">
      <c r="A71" s="2034" t="s">
        <v>305</v>
      </c>
      <c r="B71" s="2027"/>
      <c r="C71" s="2027"/>
      <c r="D71" s="2027"/>
      <c r="E71" s="2028"/>
    </row>
    <row r="72" spans="1:5" ht="26.5" thickBot="1">
      <c r="A72" s="2060" t="s">
        <v>169</v>
      </c>
      <c r="B72" s="927" t="s">
        <v>240</v>
      </c>
      <c r="C72" s="947" t="s">
        <v>241</v>
      </c>
      <c r="D72" s="2056" t="s">
        <v>242</v>
      </c>
      <c r="E72" s="2031"/>
    </row>
    <row r="73" spans="1:5" ht="15" thickBot="1">
      <c r="A73" s="2061"/>
      <c r="B73" s="1492" t="s">
        <v>155</v>
      </c>
      <c r="C73" s="1493" t="s">
        <v>156</v>
      </c>
      <c r="D73" s="1494" t="s">
        <v>778</v>
      </c>
      <c r="E73" s="1494" t="s">
        <v>913</v>
      </c>
    </row>
    <row r="74" spans="1:5" ht="26.15" customHeight="1" thickBot="1">
      <c r="A74" s="913" t="s">
        <v>182</v>
      </c>
      <c r="B74" s="2057"/>
      <c r="C74" s="2058"/>
      <c r="D74" s="2058"/>
      <c r="E74" s="2059"/>
    </row>
    <row r="75" spans="1:5">
      <c r="A75" s="944" t="s">
        <v>171</v>
      </c>
      <c r="B75" s="915">
        <v>0</v>
      </c>
      <c r="C75" s="915">
        <v>0</v>
      </c>
      <c r="D75" s="915">
        <f t="shared" ref="D75:E82" si="5">C75*5/100+C75</f>
        <v>0</v>
      </c>
      <c r="E75" s="915">
        <f>D75*5/100+D75</f>
        <v>0</v>
      </c>
    </row>
    <row r="76" spans="1:5">
      <c r="A76" s="916" t="s">
        <v>172</v>
      </c>
      <c r="B76" s="917">
        <v>0</v>
      </c>
      <c r="C76" s="915">
        <f>AGRICULTURE!D102</f>
        <v>0</v>
      </c>
      <c r="D76" s="915">
        <f t="shared" si="5"/>
        <v>0</v>
      </c>
      <c r="E76" s="915">
        <f t="shared" si="5"/>
        <v>0</v>
      </c>
    </row>
    <row r="77" spans="1:5">
      <c r="A77" s="916" t="s">
        <v>173</v>
      </c>
      <c r="B77" s="914">
        <v>0</v>
      </c>
      <c r="C77" s="915">
        <v>0</v>
      </c>
      <c r="D77" s="915">
        <f t="shared" si="5"/>
        <v>0</v>
      </c>
      <c r="E77" s="915">
        <f t="shared" si="5"/>
        <v>0</v>
      </c>
    </row>
    <row r="78" spans="1:5">
      <c r="A78" s="916" t="s">
        <v>174</v>
      </c>
      <c r="B78" s="914">
        <v>0</v>
      </c>
      <c r="C78" s="915">
        <v>0</v>
      </c>
      <c r="D78" s="915">
        <f t="shared" si="5"/>
        <v>0</v>
      </c>
      <c r="E78" s="915">
        <f t="shared" si="5"/>
        <v>0</v>
      </c>
    </row>
    <row r="79" spans="1:5" ht="22" customHeight="1">
      <c r="A79" s="913" t="s">
        <v>175</v>
      </c>
      <c r="B79" s="2053"/>
      <c r="C79" s="2054"/>
      <c r="D79" s="2054"/>
      <c r="E79" s="2055"/>
    </row>
    <row r="80" spans="1:5">
      <c r="A80" s="916" t="s">
        <v>176</v>
      </c>
      <c r="B80" s="914">
        <v>0</v>
      </c>
      <c r="C80" s="915">
        <v>0</v>
      </c>
      <c r="D80" s="914">
        <f t="shared" si="5"/>
        <v>0</v>
      </c>
      <c r="E80" s="914">
        <f t="shared" si="5"/>
        <v>0</v>
      </c>
    </row>
    <row r="81" spans="1:5" ht="13.5" thickBot="1">
      <c r="A81" s="916" t="s">
        <v>183</v>
      </c>
      <c r="B81" s="914">
        <v>0</v>
      </c>
      <c r="C81" s="915">
        <v>0</v>
      </c>
      <c r="D81" s="914">
        <f t="shared" si="5"/>
        <v>0</v>
      </c>
      <c r="E81" s="914">
        <f>D81*5/100+D81</f>
        <v>0</v>
      </c>
    </row>
    <row r="82" spans="1:5" ht="13.5" thickBot="1">
      <c r="A82" s="1517" t="s">
        <v>850</v>
      </c>
      <c r="B82" s="914">
        <v>0</v>
      </c>
      <c r="C82" s="915">
        <v>0</v>
      </c>
      <c r="D82" s="914">
        <f t="shared" si="5"/>
        <v>0</v>
      </c>
      <c r="E82" s="914">
        <f>D82*5/100+D82</f>
        <v>0</v>
      </c>
    </row>
    <row r="83" spans="1:5" ht="27" customHeight="1" thickBot="1">
      <c r="A83" s="913" t="s">
        <v>184</v>
      </c>
      <c r="B83" s="919">
        <f>SUM(B75+B76+B77+B78+B80+B81+B82)</f>
        <v>0</v>
      </c>
      <c r="C83" s="920">
        <f>SUM(C75+C76+C77+C78+C80+C81+C82)</f>
        <v>0</v>
      </c>
      <c r="D83" s="919">
        <f>SUM(D75+D76+D77+D78+D80+D81+D82)</f>
        <v>0</v>
      </c>
      <c r="E83" s="919">
        <f>SUM(E75+E76+E77+E78+E80+E81+E82)</f>
        <v>0</v>
      </c>
    </row>
    <row r="84" spans="1:5">
      <c r="A84" s="2026" t="s">
        <v>306</v>
      </c>
      <c r="B84" s="2027"/>
      <c r="C84" s="2027"/>
      <c r="D84" s="2047"/>
      <c r="E84" s="2048"/>
    </row>
    <row r="85" spans="1:5" ht="26.5" thickBot="1">
      <c r="A85" s="2034" t="s">
        <v>169</v>
      </c>
      <c r="B85" s="927" t="s">
        <v>240</v>
      </c>
      <c r="C85" s="947" t="s">
        <v>241</v>
      </c>
      <c r="D85" s="2047" t="s">
        <v>242</v>
      </c>
      <c r="E85" s="2048"/>
    </row>
    <row r="86" spans="1:5" ht="15" thickBot="1">
      <c r="A86" s="2035"/>
      <c r="B86" s="1492" t="s">
        <v>155</v>
      </c>
      <c r="C86" s="1493" t="s">
        <v>156</v>
      </c>
      <c r="D86" s="1494" t="s">
        <v>778</v>
      </c>
      <c r="E86" s="1494" t="s">
        <v>913</v>
      </c>
    </row>
    <row r="87" spans="1:5" ht="23.15" customHeight="1" thickBot="1">
      <c r="A87" s="913" t="s">
        <v>182</v>
      </c>
      <c r="B87" s="2050"/>
      <c r="C87" s="2062"/>
      <c r="D87" s="2062"/>
      <c r="E87" s="2063"/>
    </row>
    <row r="88" spans="1:5">
      <c r="A88" s="944" t="s">
        <v>171</v>
      </c>
      <c r="B88" s="915">
        <v>0</v>
      </c>
      <c r="C88" s="915">
        <f>AGRICULTURE!I15</f>
        <v>0</v>
      </c>
      <c r="D88" s="921">
        <f t="shared" ref="D88:E95" si="6">C88*5/100+C88</f>
        <v>0</v>
      </c>
      <c r="E88" s="921">
        <f t="shared" si="6"/>
        <v>0</v>
      </c>
    </row>
    <row r="89" spans="1:5">
      <c r="A89" s="916" t="s">
        <v>172</v>
      </c>
      <c r="B89" s="917">
        <v>5041000</v>
      </c>
      <c r="C89" s="918">
        <f>AGRICULTURE!I102</f>
        <v>3765897</v>
      </c>
      <c r="D89" s="921">
        <f t="shared" si="6"/>
        <v>3954191.85</v>
      </c>
      <c r="E89" s="921">
        <f>D89*5/100+D89</f>
        <v>4151901.4424999999</v>
      </c>
    </row>
    <row r="90" spans="1:5">
      <c r="A90" s="941" t="s">
        <v>173</v>
      </c>
      <c r="B90" s="945">
        <v>0</v>
      </c>
      <c r="C90" s="946">
        <v>0</v>
      </c>
      <c r="D90" s="921">
        <f t="shared" si="6"/>
        <v>0</v>
      </c>
      <c r="E90" s="921">
        <f>D90*5/100+D90</f>
        <v>0</v>
      </c>
    </row>
    <row r="91" spans="1:5" ht="13.5" thickBot="1">
      <c r="A91" s="916" t="s">
        <v>174</v>
      </c>
      <c r="B91" s="948">
        <v>0</v>
      </c>
      <c r="C91" s="949">
        <f>AGRICULTURE!I117</f>
        <v>0</v>
      </c>
      <c r="D91" s="950">
        <f t="shared" si="6"/>
        <v>0</v>
      </c>
      <c r="E91" s="950">
        <f>D91*5/100+D91</f>
        <v>0</v>
      </c>
    </row>
    <row r="92" spans="1:5" ht="22" customHeight="1" thickBot="1">
      <c r="A92" s="912" t="s">
        <v>175</v>
      </c>
      <c r="B92" s="951"/>
      <c r="C92" s="1556"/>
      <c r="D92" s="1557"/>
      <c r="E92" s="952"/>
    </row>
    <row r="93" spans="1:5" ht="15" thickBot="1">
      <c r="A93" s="916" t="s">
        <v>176</v>
      </c>
      <c r="B93" s="1552">
        <v>0</v>
      </c>
      <c r="C93" s="221"/>
      <c r="D93" s="221">
        <f t="shared" si="6"/>
        <v>0</v>
      </c>
      <c r="E93" s="926">
        <f>D93*5/100+D93</f>
        <v>0</v>
      </c>
    </row>
    <row r="94" spans="1:5" ht="15" thickBot="1">
      <c r="A94" s="916" t="s">
        <v>183</v>
      </c>
      <c r="B94" s="1552">
        <v>0</v>
      </c>
      <c r="C94" s="221" t="e">
        <f>AGRICULTURE!#REF!</f>
        <v>#REF!</v>
      </c>
      <c r="D94" s="1550" t="e">
        <f t="shared" si="6"/>
        <v>#REF!</v>
      </c>
      <c r="E94" s="926" t="e">
        <f>D94*5/100+D94</f>
        <v>#REF!</v>
      </c>
    </row>
    <row r="95" spans="1:5" ht="15" thickBot="1">
      <c r="A95" s="1517" t="s">
        <v>850</v>
      </c>
      <c r="B95" s="1280">
        <v>11500000</v>
      </c>
      <c r="C95" s="1558">
        <f>AGRICULTURE!I123</f>
        <v>0</v>
      </c>
      <c r="D95" s="926">
        <f t="shared" si="6"/>
        <v>0</v>
      </c>
      <c r="E95" s="926">
        <f>D95*5/100+D95</f>
        <v>0</v>
      </c>
    </row>
    <row r="96" spans="1:5" ht="27" customHeight="1" thickBot="1">
      <c r="A96" s="929" t="s">
        <v>184</v>
      </c>
      <c r="B96" s="920">
        <f>SUM(B88+B89+B90+B91+B93+B94+B95)</f>
        <v>16541000</v>
      </c>
      <c r="C96" s="920" t="e">
        <f>SUM(C88+C89+C90+C91+C93+C94+C95)</f>
        <v>#REF!</v>
      </c>
      <c r="D96" s="920" t="e">
        <f>SUM(D88+D89+D90+D91+D93+D94+D95)</f>
        <v>#REF!</v>
      </c>
      <c r="E96" s="920" t="e">
        <f>SUM(E88+E89+E90+E91+E93+E94+E95)</f>
        <v>#REF!</v>
      </c>
    </row>
    <row r="97" spans="1:5">
      <c r="A97" s="2026" t="s">
        <v>307</v>
      </c>
      <c r="B97" s="2027"/>
      <c r="C97" s="2027"/>
      <c r="D97" s="2027"/>
      <c r="E97" s="2028"/>
    </row>
    <row r="98" spans="1:5" ht="26.5" thickBot="1">
      <c r="A98" s="2034" t="s">
        <v>169</v>
      </c>
      <c r="B98" s="927" t="s">
        <v>240</v>
      </c>
      <c r="C98" s="928" t="s">
        <v>241</v>
      </c>
      <c r="D98" s="2037" t="s">
        <v>242</v>
      </c>
      <c r="E98" s="2038"/>
    </row>
    <row r="99" spans="1:5" ht="15" thickBot="1">
      <c r="A99" s="2035"/>
      <c r="B99" s="1492" t="s">
        <v>155</v>
      </c>
      <c r="C99" s="1493" t="s">
        <v>156</v>
      </c>
      <c r="D99" s="1494" t="s">
        <v>778</v>
      </c>
      <c r="E99" s="1494" t="s">
        <v>913</v>
      </c>
    </row>
    <row r="100" spans="1:5" ht="28" customHeight="1" thickBot="1">
      <c r="A100" s="913" t="s">
        <v>182</v>
      </c>
      <c r="B100" s="2053"/>
      <c r="C100" s="2054"/>
      <c r="D100" s="2054"/>
      <c r="E100" s="2055"/>
    </row>
    <row r="101" spans="1:5" ht="13.5" thickBot="1">
      <c r="A101" s="916" t="s">
        <v>171</v>
      </c>
      <c r="B101" s="914">
        <v>0</v>
      </c>
      <c r="C101" s="915">
        <f>AGRICULTURE!F15</f>
        <v>0</v>
      </c>
      <c r="D101" s="914">
        <f t="shared" ref="D101:E108" si="7">C101*5/100+C101</f>
        <v>0</v>
      </c>
      <c r="E101" s="914">
        <f t="shared" si="7"/>
        <v>0</v>
      </c>
    </row>
    <row r="102" spans="1:5" ht="15" thickBot="1">
      <c r="A102" s="916" t="s">
        <v>172</v>
      </c>
      <c r="B102" s="917">
        <v>0</v>
      </c>
      <c r="C102" s="1481">
        <f>AGRICULTURE!F102</f>
        <v>0</v>
      </c>
      <c r="D102" s="1481">
        <f t="shared" si="7"/>
        <v>0</v>
      </c>
      <c r="E102" s="1481">
        <f>D102*5/100+D102</f>
        <v>0</v>
      </c>
    </row>
    <row r="103" spans="1:5" ht="13.5" thickBot="1">
      <c r="A103" s="916" t="s">
        <v>173</v>
      </c>
      <c r="B103" s="914">
        <v>0</v>
      </c>
      <c r="C103" s="915">
        <v>0</v>
      </c>
      <c r="D103" s="914">
        <f t="shared" si="7"/>
        <v>0</v>
      </c>
      <c r="E103" s="914">
        <f>D103*5/100+D103</f>
        <v>0</v>
      </c>
    </row>
    <row r="104" spans="1:5">
      <c r="A104" s="916" t="s">
        <v>174</v>
      </c>
      <c r="B104" s="914">
        <v>0</v>
      </c>
      <c r="C104" s="915">
        <f>AGRICULTURE!F117</f>
        <v>0</v>
      </c>
      <c r="D104" s="914">
        <f t="shared" si="7"/>
        <v>0</v>
      </c>
      <c r="E104" s="914">
        <f>D104*5/100+D104</f>
        <v>0</v>
      </c>
    </row>
    <row r="105" spans="1:5" ht="24" customHeight="1">
      <c r="A105" s="913" t="s">
        <v>175</v>
      </c>
      <c r="B105" s="2053"/>
      <c r="C105" s="2054"/>
      <c r="D105" s="2054"/>
      <c r="E105" s="2055"/>
    </row>
    <row r="106" spans="1:5">
      <c r="A106" s="916" t="s">
        <v>176</v>
      </c>
      <c r="B106" s="914">
        <v>0</v>
      </c>
      <c r="C106" s="915">
        <v>2000000</v>
      </c>
      <c r="D106" s="914">
        <f t="shared" si="7"/>
        <v>2100000</v>
      </c>
      <c r="E106" s="914">
        <f t="shared" si="7"/>
        <v>2205000</v>
      </c>
    </row>
    <row r="107" spans="1:5" ht="13.5" thickBot="1">
      <c r="A107" s="916" t="s">
        <v>183</v>
      </c>
      <c r="B107" s="914">
        <v>0</v>
      </c>
      <c r="C107" s="915">
        <v>0</v>
      </c>
      <c r="D107" s="914">
        <f t="shared" si="7"/>
        <v>0</v>
      </c>
      <c r="E107" s="914">
        <f>D107*5/100+D107</f>
        <v>0</v>
      </c>
    </row>
    <row r="108" spans="1:5" ht="13.5" thickBot="1">
      <c r="A108" s="1517" t="s">
        <v>850</v>
      </c>
      <c r="B108" s="914">
        <v>0</v>
      </c>
      <c r="C108" s="921">
        <f>'PBB(Agriculture)'!G135</f>
        <v>0</v>
      </c>
      <c r="D108" s="926">
        <f t="shared" si="7"/>
        <v>0</v>
      </c>
      <c r="E108" s="926">
        <f>D108*5/100+D108</f>
        <v>0</v>
      </c>
    </row>
    <row r="109" spans="1:5" s="904" customFormat="1" ht="28" customHeight="1" thickBot="1">
      <c r="A109" s="913" t="s">
        <v>184</v>
      </c>
      <c r="B109" s="919">
        <f>SUM(B101+B102+B103+B104+B106+B107+B108)</f>
        <v>0</v>
      </c>
      <c r="C109" s="920">
        <f>SUM(C101+C102+C103+C104+C106+C107+C108)</f>
        <v>2000000</v>
      </c>
      <c r="D109" s="919">
        <f>SUM(D101+D102+D103+D104+D106+D107+D108)</f>
        <v>2100000</v>
      </c>
      <c r="E109" s="919">
        <f>SUM(E101+E102+E103+E104+E106+E107+E108)</f>
        <v>2205000</v>
      </c>
    </row>
    <row r="110" spans="1:5">
      <c r="A110" s="2029" t="s">
        <v>308</v>
      </c>
      <c r="B110" s="2030"/>
      <c r="C110" s="2030"/>
      <c r="D110" s="2030"/>
      <c r="E110" s="2031"/>
    </row>
    <row r="111" spans="1:5" ht="26.5" thickBot="1">
      <c r="A111" s="2034" t="s">
        <v>169</v>
      </c>
      <c r="B111" s="927" t="s">
        <v>240</v>
      </c>
      <c r="C111" s="947" t="s">
        <v>241</v>
      </c>
      <c r="D111" s="2047" t="s">
        <v>242</v>
      </c>
      <c r="E111" s="2048"/>
    </row>
    <row r="112" spans="1:5" ht="15" thickBot="1">
      <c r="A112" s="2035"/>
      <c r="B112" s="1492" t="s">
        <v>155</v>
      </c>
      <c r="C112" s="1493" t="s">
        <v>156</v>
      </c>
      <c r="D112" s="1494" t="s">
        <v>778</v>
      </c>
      <c r="E112" s="1494" t="s">
        <v>913</v>
      </c>
    </row>
    <row r="113" spans="1:5" ht="23.15" customHeight="1" thickBot="1">
      <c r="A113" s="913" t="s">
        <v>182</v>
      </c>
      <c r="B113" s="2064"/>
      <c r="C113" s="2065"/>
      <c r="D113" s="2065"/>
      <c r="E113" s="2066"/>
    </row>
    <row r="114" spans="1:5">
      <c r="A114" s="916" t="s">
        <v>171</v>
      </c>
      <c r="B114" s="914">
        <v>0</v>
      </c>
      <c r="C114" s="915"/>
      <c r="D114" s="926">
        <f t="shared" ref="D114:E121" si="8">C114*5/100+C114</f>
        <v>0</v>
      </c>
      <c r="E114" s="926">
        <f t="shared" si="8"/>
        <v>0</v>
      </c>
    </row>
    <row r="115" spans="1:5">
      <c r="A115" s="916" t="s">
        <v>172</v>
      </c>
      <c r="B115" s="917">
        <v>4541000</v>
      </c>
      <c r="C115" s="918">
        <f>AGRICULTURE!G102</f>
        <v>3765897</v>
      </c>
      <c r="D115" s="926">
        <f t="shared" si="8"/>
        <v>3954191.85</v>
      </c>
      <c r="E115" s="926">
        <f>D115*5/100+D115</f>
        <v>4151901.4424999999</v>
      </c>
    </row>
    <row r="116" spans="1:5">
      <c r="A116" s="916" t="s">
        <v>173</v>
      </c>
      <c r="B116" s="914">
        <v>0</v>
      </c>
      <c r="C116" s="915">
        <v>0</v>
      </c>
      <c r="D116" s="926">
        <f t="shared" si="8"/>
        <v>0</v>
      </c>
      <c r="E116" s="926">
        <f>D116*5/100+D116</f>
        <v>0</v>
      </c>
    </row>
    <row r="117" spans="1:5">
      <c r="A117" s="916" t="s">
        <v>174</v>
      </c>
      <c r="B117" s="917">
        <f>[1]Sheet1!$K$132</f>
        <v>0</v>
      </c>
      <c r="C117" s="918">
        <f>AGRICULTURE!G117</f>
        <v>0</v>
      </c>
      <c r="D117" s="926">
        <f t="shared" si="8"/>
        <v>0</v>
      </c>
      <c r="E117" s="926">
        <f>D117*5/100+D117</f>
        <v>0</v>
      </c>
    </row>
    <row r="118" spans="1:5" ht="24" customHeight="1">
      <c r="A118" s="913" t="s">
        <v>175</v>
      </c>
      <c r="B118" s="2053"/>
      <c r="C118" s="2054"/>
      <c r="D118" s="2054"/>
      <c r="E118" s="2055"/>
    </row>
    <row r="119" spans="1:5">
      <c r="A119" s="916" t="s">
        <v>176</v>
      </c>
      <c r="B119" s="914">
        <v>0</v>
      </c>
      <c r="C119" s="915">
        <v>0</v>
      </c>
      <c r="D119" s="914">
        <f t="shared" si="8"/>
        <v>0</v>
      </c>
      <c r="E119" s="914">
        <f>D119*5/100+D119</f>
        <v>0</v>
      </c>
    </row>
    <row r="120" spans="1:5" ht="13.5" thickBot="1">
      <c r="A120" s="916" t="s">
        <v>183</v>
      </c>
      <c r="B120" s="953">
        <v>0</v>
      </c>
      <c r="C120" s="915">
        <v>0</v>
      </c>
      <c r="D120" s="953">
        <f t="shared" si="8"/>
        <v>0</v>
      </c>
      <c r="E120" s="914">
        <f>D120*5/100+D120</f>
        <v>0</v>
      </c>
    </row>
    <row r="121" spans="1:5" ht="15" thickBot="1">
      <c r="A121" s="1517" t="s">
        <v>850</v>
      </c>
      <c r="B121" s="370">
        <v>3500000</v>
      </c>
      <c r="C121" s="955">
        <f>AGRICULTURE!G123</f>
        <v>0</v>
      </c>
      <c r="D121" s="956">
        <f t="shared" si="8"/>
        <v>0</v>
      </c>
      <c r="E121" s="914">
        <f>D121*5/100+D121</f>
        <v>0</v>
      </c>
    </row>
    <row r="122" spans="1:5" ht="26.15" customHeight="1" thickBot="1">
      <c r="A122" s="913" t="s">
        <v>184</v>
      </c>
      <c r="B122" s="919">
        <f>SUM(B114+B115+B116+B117+B119+B120+B121)</f>
        <v>8041000</v>
      </c>
      <c r="C122" s="920">
        <f>SUM(C114+C115+C116+C117+C119+C120+C121)</f>
        <v>3765897</v>
      </c>
      <c r="D122" s="919">
        <f>SUM(D114+D115+D116+D117+D119+D120+D121)</f>
        <v>3954191.85</v>
      </c>
      <c r="E122" s="919">
        <f>SUM(E114+E115+E116+E117+E119+E120+E121)</f>
        <v>4151901.4424999999</v>
      </c>
    </row>
    <row r="123" spans="1:5">
      <c r="A123" s="2026" t="s">
        <v>309</v>
      </c>
      <c r="B123" s="2027"/>
      <c r="C123" s="2027"/>
      <c r="D123" s="2027"/>
      <c r="E123" s="2028"/>
    </row>
    <row r="124" spans="1:5" ht="26.5" thickBot="1">
      <c r="A124" s="2034" t="s">
        <v>169</v>
      </c>
      <c r="B124" s="927" t="s">
        <v>240</v>
      </c>
      <c r="C124" s="928" t="s">
        <v>241</v>
      </c>
      <c r="D124" s="2037" t="s">
        <v>242</v>
      </c>
      <c r="E124" s="2038"/>
    </row>
    <row r="125" spans="1:5" ht="15" thickBot="1">
      <c r="A125" s="2035"/>
      <c r="B125" s="1492" t="s">
        <v>155</v>
      </c>
      <c r="C125" s="1493" t="s">
        <v>156</v>
      </c>
      <c r="D125" s="1494" t="s">
        <v>778</v>
      </c>
      <c r="E125" s="1494" t="s">
        <v>913</v>
      </c>
    </row>
    <row r="126" spans="1:5" ht="23.15" customHeight="1" thickBot="1">
      <c r="A126" s="913" t="s">
        <v>182</v>
      </c>
      <c r="B126" s="2053"/>
      <c r="C126" s="2054"/>
      <c r="D126" s="2054"/>
      <c r="E126" s="2055"/>
    </row>
    <row r="127" spans="1:5">
      <c r="A127" s="916" t="s">
        <v>171</v>
      </c>
      <c r="B127" s="914">
        <v>0</v>
      </c>
      <c r="C127" s="915">
        <f>AGRICULTURE!H15</f>
        <v>0</v>
      </c>
      <c r="D127" s="926">
        <f t="shared" ref="D127:E134" si="9">C127*5/100+C127</f>
        <v>0</v>
      </c>
      <c r="E127" s="926">
        <f t="shared" si="9"/>
        <v>0</v>
      </c>
    </row>
    <row r="128" spans="1:5">
      <c r="A128" s="916" t="s">
        <v>172</v>
      </c>
      <c r="B128" s="917">
        <v>500000</v>
      </c>
      <c r="C128" s="918">
        <f>AGRICULTURE!H102</f>
        <v>0</v>
      </c>
      <c r="D128" s="926">
        <f t="shared" si="9"/>
        <v>0</v>
      </c>
      <c r="E128" s="926">
        <f>D128*5/100+D128</f>
        <v>0</v>
      </c>
    </row>
    <row r="129" spans="1:5">
      <c r="A129" s="916" t="s">
        <v>173</v>
      </c>
      <c r="B129" s="914">
        <v>0</v>
      </c>
      <c r="C129" s="915">
        <v>0</v>
      </c>
      <c r="D129" s="926">
        <f t="shared" si="9"/>
        <v>0</v>
      </c>
      <c r="E129" s="926">
        <f>D129*5/100+D129</f>
        <v>0</v>
      </c>
    </row>
    <row r="130" spans="1:5">
      <c r="A130" s="916" t="s">
        <v>174</v>
      </c>
      <c r="B130" s="917">
        <f>[1]Sheet1!$L$132</f>
        <v>0</v>
      </c>
      <c r="C130" s="918">
        <f>AGRICULTURE!H117</f>
        <v>0</v>
      </c>
      <c r="D130" s="926">
        <f t="shared" si="9"/>
        <v>0</v>
      </c>
      <c r="E130" s="926">
        <f>D130*5/100+D130</f>
        <v>0</v>
      </c>
    </row>
    <row r="131" spans="1:5" ht="23.15" customHeight="1">
      <c r="A131" s="913" t="s">
        <v>175</v>
      </c>
      <c r="B131" s="2053"/>
      <c r="C131" s="2054"/>
      <c r="D131" s="2054"/>
      <c r="E131" s="2055"/>
    </row>
    <row r="132" spans="1:5">
      <c r="A132" s="916" t="s">
        <v>176</v>
      </c>
      <c r="B132" s="914">
        <v>0</v>
      </c>
      <c r="C132" s="915">
        <v>0</v>
      </c>
      <c r="D132" s="914">
        <f t="shared" si="9"/>
        <v>0</v>
      </c>
      <c r="E132" s="926">
        <f t="shared" si="9"/>
        <v>0</v>
      </c>
    </row>
    <row r="133" spans="1:5" ht="13.5" thickBot="1">
      <c r="A133" s="916" t="s">
        <v>183</v>
      </c>
      <c r="B133" s="914">
        <v>0</v>
      </c>
      <c r="C133" s="915">
        <v>0</v>
      </c>
      <c r="D133" s="914">
        <f t="shared" si="9"/>
        <v>0</v>
      </c>
      <c r="E133" s="926">
        <f>D133*5/100+D133</f>
        <v>0</v>
      </c>
    </row>
    <row r="134" spans="1:5" ht="15" thickBot="1">
      <c r="A134" s="1517" t="s">
        <v>850</v>
      </c>
      <c r="B134" s="1280">
        <v>8000000</v>
      </c>
      <c r="C134" s="1320">
        <f>AGRICULTURE!H123</f>
        <v>0</v>
      </c>
      <c r="D134" s="926">
        <f t="shared" si="9"/>
        <v>0</v>
      </c>
      <c r="E134" s="926">
        <f>D134*5/100+D134</f>
        <v>0</v>
      </c>
    </row>
    <row r="135" spans="1:5" ht="28" customHeight="1" thickBot="1">
      <c r="A135" s="913" t="s">
        <v>184</v>
      </c>
      <c r="B135" s="919">
        <f>SUM(B127+B128+B129+B130+B132+B133+B134)</f>
        <v>8500000</v>
      </c>
      <c r="C135" s="920">
        <f>SUM(C127+C128+C129+C130+C132+C133+C134)</f>
        <v>0</v>
      </c>
      <c r="D135" s="919">
        <f>SUM(D127+D128+D129+D130+D132+D133+D134)</f>
        <v>0</v>
      </c>
      <c r="E135" s="919">
        <f>SUM(E127+E128+E129+E130+E132+E133+E134)</f>
        <v>0</v>
      </c>
    </row>
    <row r="136" spans="1:5">
      <c r="A136" s="2026" t="s">
        <v>310</v>
      </c>
      <c r="B136" s="2027"/>
      <c r="C136" s="2027"/>
      <c r="D136" s="2047"/>
      <c r="E136" s="2048"/>
    </row>
    <row r="137" spans="1:5" ht="26.5" thickBot="1">
      <c r="A137" s="2034" t="s">
        <v>169</v>
      </c>
      <c r="B137" s="927" t="s">
        <v>240</v>
      </c>
      <c r="C137" s="947" t="s">
        <v>241</v>
      </c>
      <c r="D137" s="2047" t="s">
        <v>242</v>
      </c>
      <c r="E137" s="2048"/>
    </row>
    <row r="138" spans="1:5" ht="15" thickBot="1">
      <c r="A138" s="2035"/>
      <c r="B138" s="1492" t="s">
        <v>155</v>
      </c>
      <c r="C138" s="1493" t="s">
        <v>156</v>
      </c>
      <c r="D138" s="1494" t="s">
        <v>778</v>
      </c>
      <c r="E138" s="1494" t="s">
        <v>913</v>
      </c>
    </row>
    <row r="139" spans="1:5" ht="25" customHeight="1" thickBot="1">
      <c r="A139" s="913" t="s">
        <v>182</v>
      </c>
      <c r="B139" s="2050"/>
      <c r="C139" s="2062"/>
      <c r="D139" s="2062"/>
      <c r="E139" s="2063"/>
    </row>
    <row r="140" spans="1:5" ht="15" thickBot="1">
      <c r="A140" s="916" t="s">
        <v>171</v>
      </c>
      <c r="B140" s="84">
        <v>500000</v>
      </c>
      <c r="C140" s="1316">
        <f>AGRICULTURE!K15</f>
        <v>0</v>
      </c>
      <c r="D140" s="926">
        <f t="shared" ref="D140:E147" si="10">C140*5/100+C140</f>
        <v>0</v>
      </c>
      <c r="E140" s="926">
        <f t="shared" si="10"/>
        <v>0</v>
      </c>
    </row>
    <row r="141" spans="1:5" ht="13.5" thickBot="1">
      <c r="A141" s="916" t="s">
        <v>172</v>
      </c>
      <c r="B141" s="1321">
        <v>3041000</v>
      </c>
      <c r="C141" s="918">
        <f>AGRICULTURE!K102</f>
        <v>2950000</v>
      </c>
      <c r="D141" s="926">
        <f t="shared" si="10"/>
        <v>3097500</v>
      </c>
      <c r="E141" s="926">
        <f>D141*5/100+D141</f>
        <v>3252375</v>
      </c>
    </row>
    <row r="142" spans="1:5" ht="13.5" thickBot="1">
      <c r="A142" s="916" t="s">
        <v>173</v>
      </c>
      <c r="B142" s="914">
        <v>0</v>
      </c>
      <c r="C142" s="915">
        <v>0</v>
      </c>
      <c r="D142" s="926">
        <f t="shared" si="10"/>
        <v>0</v>
      </c>
      <c r="E142" s="926">
        <f>D142*5/100+D142</f>
        <v>0</v>
      </c>
    </row>
    <row r="143" spans="1:5">
      <c r="A143" s="916" t="s">
        <v>174</v>
      </c>
      <c r="B143" s="917">
        <v>0</v>
      </c>
      <c r="C143" s="918">
        <f>AGRICULTURE!K117</f>
        <v>0</v>
      </c>
      <c r="D143" s="926">
        <f t="shared" si="10"/>
        <v>0</v>
      </c>
      <c r="E143" s="926">
        <f>D143*5/100+D143</f>
        <v>0</v>
      </c>
    </row>
    <row r="144" spans="1:5" ht="23.15" customHeight="1" thickBot="1">
      <c r="A144" s="913" t="s">
        <v>175</v>
      </c>
      <c r="B144" s="2050"/>
      <c r="C144" s="2062"/>
      <c r="D144" s="2062"/>
      <c r="E144" s="2063"/>
    </row>
    <row r="145" spans="1:5" ht="15" thickBot="1">
      <c r="A145" s="916" t="s">
        <v>176</v>
      </c>
      <c r="B145" s="914">
        <v>0</v>
      </c>
      <c r="C145" s="1550">
        <f>AGRICULTURE!K121</f>
        <v>0</v>
      </c>
      <c r="D145" s="926">
        <f t="shared" si="10"/>
        <v>0</v>
      </c>
      <c r="E145" s="1550">
        <f t="shared" si="10"/>
        <v>0</v>
      </c>
    </row>
    <row r="146" spans="1:5" ht="13.5" thickBot="1">
      <c r="A146" s="916" t="s">
        <v>183</v>
      </c>
      <c r="B146" s="914">
        <v>0</v>
      </c>
      <c r="C146" s="915">
        <v>0</v>
      </c>
      <c r="D146" s="926">
        <f t="shared" si="10"/>
        <v>0</v>
      </c>
      <c r="E146" s="914">
        <f>D146*5/100+D146</f>
        <v>0</v>
      </c>
    </row>
    <row r="147" spans="1:5" ht="15" thickBot="1">
      <c r="A147" s="1517" t="s">
        <v>850</v>
      </c>
      <c r="B147" s="3">
        <v>14000000</v>
      </c>
      <c r="C147" s="1320">
        <f>AGRICULTURE!K123</f>
        <v>0</v>
      </c>
      <c r="D147" s="926">
        <f t="shared" si="10"/>
        <v>0</v>
      </c>
      <c r="E147" s="926">
        <f>D147*5/100+D147</f>
        <v>0</v>
      </c>
    </row>
    <row r="148" spans="1:5" ht="29.15" customHeight="1" thickBot="1">
      <c r="A148" s="913" t="s">
        <v>184</v>
      </c>
      <c r="B148" s="1318">
        <f>SUM(B140+B141+B142+B143+B145+B146+B147)</f>
        <v>17541000</v>
      </c>
      <c r="C148" s="920">
        <f>SUM(C140+C141+C142+C143+C145+C146+C147)</f>
        <v>2950000</v>
      </c>
      <c r="D148" s="919">
        <f>SUM(D140+D141+D142+D143+D145+D146+D147)</f>
        <v>3097500</v>
      </c>
      <c r="E148" s="919">
        <f>SUM(E140+E141+E142+E143+E145+E146+E147)</f>
        <v>3252375</v>
      </c>
    </row>
    <row r="149" spans="1:5" ht="13.5" thickBot="1">
      <c r="A149" s="2026" t="s">
        <v>311</v>
      </c>
      <c r="B149" s="2027"/>
      <c r="C149" s="2027"/>
      <c r="D149" s="2047"/>
      <c r="E149" s="2048"/>
    </row>
    <row r="150" spans="1:5" ht="26.5" thickBot="1">
      <c r="A150" s="2034" t="s">
        <v>169</v>
      </c>
      <c r="B150" s="927" t="s">
        <v>240</v>
      </c>
      <c r="C150" s="947" t="s">
        <v>241</v>
      </c>
      <c r="D150" s="2047" t="s">
        <v>242</v>
      </c>
      <c r="E150" s="2048"/>
    </row>
    <row r="151" spans="1:5" ht="15" thickBot="1">
      <c r="A151" s="2035"/>
      <c r="B151" s="1492" t="s">
        <v>155</v>
      </c>
      <c r="C151" s="1493" t="s">
        <v>156</v>
      </c>
      <c r="D151" s="1494" t="s">
        <v>778</v>
      </c>
      <c r="E151" s="1494" t="s">
        <v>913</v>
      </c>
    </row>
    <row r="152" spans="1:5" ht="23.15" customHeight="1" thickBot="1">
      <c r="A152" s="913" t="s">
        <v>182</v>
      </c>
      <c r="B152" s="2053"/>
      <c r="C152" s="2054"/>
      <c r="D152" s="2054"/>
      <c r="E152" s="2055"/>
    </row>
    <row r="153" spans="1:5">
      <c r="A153" s="916" t="s">
        <v>171</v>
      </c>
      <c r="B153" s="914">
        <v>500000</v>
      </c>
      <c r="C153" s="915">
        <f>AGRICULTURE!J15</f>
        <v>0</v>
      </c>
      <c r="D153" s="926">
        <f t="shared" ref="D153:E160" si="11">C153*5/100+C153</f>
        <v>0</v>
      </c>
      <c r="E153" s="926">
        <f t="shared" si="11"/>
        <v>0</v>
      </c>
    </row>
    <row r="154" spans="1:5">
      <c r="A154" s="941" t="s">
        <v>172</v>
      </c>
      <c r="B154" s="942">
        <v>3041000</v>
      </c>
      <c r="C154" s="943">
        <f>AGRICULTURE!J102</f>
        <v>2950000</v>
      </c>
      <c r="D154" s="926">
        <f t="shared" si="11"/>
        <v>3097500</v>
      </c>
      <c r="E154" s="926">
        <f>D154*5/100+D154</f>
        <v>3252375</v>
      </c>
    </row>
    <row r="155" spans="1:5">
      <c r="A155" s="916" t="s">
        <v>173</v>
      </c>
      <c r="B155" s="914">
        <v>0</v>
      </c>
      <c r="C155" s="915">
        <v>0</v>
      </c>
      <c r="D155" s="926">
        <f t="shared" si="11"/>
        <v>0</v>
      </c>
      <c r="E155" s="926">
        <f>D155*5/100+D155</f>
        <v>0</v>
      </c>
    </row>
    <row r="156" spans="1:5">
      <c r="A156" s="916" t="s">
        <v>174</v>
      </c>
      <c r="B156" s="917">
        <v>0</v>
      </c>
      <c r="C156" s="918">
        <f>AGRICULTURE!J117</f>
        <v>0</v>
      </c>
      <c r="D156" s="926">
        <f t="shared" si="11"/>
        <v>0</v>
      </c>
      <c r="E156" s="926">
        <f>D156*5/100+D156</f>
        <v>0</v>
      </c>
    </row>
    <row r="157" spans="1:5" ht="23.15" customHeight="1">
      <c r="A157" s="913" t="s">
        <v>175</v>
      </c>
      <c r="B157" s="2053"/>
      <c r="C157" s="2054"/>
      <c r="D157" s="2054"/>
      <c r="E157" s="2055"/>
    </row>
    <row r="158" spans="1:5">
      <c r="A158" s="916" t="s">
        <v>176</v>
      </c>
      <c r="B158" s="914">
        <v>0</v>
      </c>
      <c r="C158" s="915">
        <v>0</v>
      </c>
      <c r="D158" s="926">
        <f t="shared" si="11"/>
        <v>0</v>
      </c>
      <c r="E158" s="926">
        <f>D158*5/100+D158</f>
        <v>0</v>
      </c>
    </row>
    <row r="159" spans="1:5" ht="13.5" thickBot="1">
      <c r="A159" s="916" t="s">
        <v>183</v>
      </c>
      <c r="B159" s="914">
        <v>0</v>
      </c>
      <c r="C159" s="915">
        <v>0</v>
      </c>
      <c r="D159" s="926">
        <f t="shared" si="11"/>
        <v>0</v>
      </c>
      <c r="E159" s="926">
        <f>D159*5/100+D159</f>
        <v>0</v>
      </c>
    </row>
    <row r="160" spans="1:5" ht="13.5" thickBot="1">
      <c r="A160" s="1517" t="s">
        <v>850</v>
      </c>
      <c r="B160" s="914">
        <v>14000000</v>
      </c>
      <c r="C160" s="918">
        <f>AGRICULTURE!J123</f>
        <v>0</v>
      </c>
      <c r="D160" s="926">
        <f t="shared" si="11"/>
        <v>0</v>
      </c>
      <c r="E160" s="926">
        <f>D160*5/100+D160</f>
        <v>0</v>
      </c>
    </row>
    <row r="161" spans="1:5" ht="31" customHeight="1" thickBot="1">
      <c r="A161" s="913" t="s">
        <v>184</v>
      </c>
      <c r="B161" s="919">
        <f>SUM(B153+B154+B155+B156+B158+B159+B160)</f>
        <v>17541000</v>
      </c>
      <c r="C161" s="920">
        <f>SUM(C153+C154+C155+C156+C158+C159+C160)</f>
        <v>2950000</v>
      </c>
      <c r="D161" s="919">
        <f>SUM(D153+D154+D155+D156+D158+D159+D160)</f>
        <v>3097500</v>
      </c>
      <c r="E161" s="919">
        <f>SUM(E153+E154+E155+E156+E158+E159+E160)</f>
        <v>3252375</v>
      </c>
    </row>
    <row r="162" spans="1:5">
      <c r="A162" s="2026" t="s">
        <v>312</v>
      </c>
      <c r="B162" s="2027"/>
      <c r="C162" s="2027"/>
      <c r="D162" s="2027"/>
      <c r="E162" s="2028"/>
    </row>
    <row r="163" spans="1:5" ht="26.5" thickBot="1">
      <c r="A163" s="2034" t="s">
        <v>169</v>
      </c>
      <c r="B163" s="927" t="s">
        <v>240</v>
      </c>
      <c r="C163" s="928" t="s">
        <v>241</v>
      </c>
      <c r="D163" s="2037" t="s">
        <v>242</v>
      </c>
      <c r="E163" s="2038"/>
    </row>
    <row r="164" spans="1:5" ht="15" thickBot="1">
      <c r="A164" s="2035"/>
      <c r="B164" s="1492" t="s">
        <v>155</v>
      </c>
      <c r="C164" s="1493" t="s">
        <v>156</v>
      </c>
      <c r="D164" s="1494" t="s">
        <v>778</v>
      </c>
      <c r="E164" s="1494" t="s">
        <v>913</v>
      </c>
    </row>
    <row r="165" spans="1:5" ht="25" customHeight="1" thickBot="1">
      <c r="A165" s="913" t="s">
        <v>182</v>
      </c>
      <c r="B165" s="2050"/>
      <c r="C165" s="2062"/>
      <c r="D165" s="2062"/>
      <c r="E165" s="2063"/>
    </row>
    <row r="166" spans="1:5">
      <c r="A166" s="916" t="s">
        <v>171</v>
      </c>
      <c r="B166" s="914">
        <v>0</v>
      </c>
      <c r="C166" s="915">
        <f>AGRICULTURE!P15</f>
        <v>0</v>
      </c>
      <c r="D166" s="926">
        <f t="shared" ref="D166:E173" si="12">C166*5/100+C166</f>
        <v>0</v>
      </c>
      <c r="E166" s="926">
        <f t="shared" si="12"/>
        <v>0</v>
      </c>
    </row>
    <row r="167" spans="1:5">
      <c r="A167" s="916" t="s">
        <v>172</v>
      </c>
      <c r="B167" s="917">
        <v>7950000</v>
      </c>
      <c r="C167" s="918">
        <f>AGRICULTURE!P102</f>
        <v>4620000</v>
      </c>
      <c r="D167" s="926">
        <f t="shared" si="12"/>
        <v>4851000</v>
      </c>
      <c r="E167" s="926">
        <f>D167*5/100+D167</f>
        <v>5093550</v>
      </c>
    </row>
    <row r="168" spans="1:5">
      <c r="A168" s="916" t="s">
        <v>173</v>
      </c>
      <c r="B168" s="914">
        <v>0</v>
      </c>
      <c r="C168" s="915">
        <v>0</v>
      </c>
      <c r="D168" s="926">
        <f t="shared" si="12"/>
        <v>0</v>
      </c>
      <c r="E168" s="926">
        <f>D168*5/100+D168</f>
        <v>0</v>
      </c>
    </row>
    <row r="169" spans="1:5">
      <c r="A169" s="916" t="s">
        <v>174</v>
      </c>
      <c r="B169" s="917">
        <f>[1]Sheet1!$AA$132</f>
        <v>0</v>
      </c>
      <c r="C169" s="918">
        <f>AGRICULTURE!P117</f>
        <v>0</v>
      </c>
      <c r="D169" s="926">
        <f t="shared" si="12"/>
        <v>0</v>
      </c>
      <c r="E169" s="926">
        <f>D169*5/100+D169</f>
        <v>0</v>
      </c>
    </row>
    <row r="170" spans="1:5" ht="26.15" customHeight="1">
      <c r="A170" s="913" t="s">
        <v>175</v>
      </c>
      <c r="B170" s="2050"/>
      <c r="C170" s="2062"/>
      <c r="D170" s="2062"/>
      <c r="E170" s="2063"/>
    </row>
    <row r="171" spans="1:5">
      <c r="A171" s="916" t="s">
        <v>176</v>
      </c>
      <c r="B171" s="914">
        <v>0</v>
      </c>
      <c r="C171" s="915">
        <v>0</v>
      </c>
      <c r="D171" s="926">
        <f t="shared" si="12"/>
        <v>0</v>
      </c>
      <c r="E171" s="926">
        <f>D171*5/100+D171</f>
        <v>0</v>
      </c>
    </row>
    <row r="172" spans="1:5" ht="13.5" thickBot="1">
      <c r="A172" s="916" t="s">
        <v>183</v>
      </c>
      <c r="B172" s="914">
        <v>0</v>
      </c>
      <c r="C172" s="915">
        <v>0</v>
      </c>
      <c r="D172" s="926">
        <f t="shared" si="12"/>
        <v>0</v>
      </c>
      <c r="E172" s="926">
        <f>D172*5/100+D172</f>
        <v>0</v>
      </c>
    </row>
    <row r="173" spans="1:5" ht="15" thickBot="1">
      <c r="A173" s="1517" t="s">
        <v>850</v>
      </c>
      <c r="B173" s="3">
        <v>4500000</v>
      </c>
      <c r="C173" s="1319">
        <f>AGRICULTURE!P123</f>
        <v>0</v>
      </c>
      <c r="D173" s="926">
        <f t="shared" si="12"/>
        <v>0</v>
      </c>
      <c r="E173" s="926">
        <f>D173*5/100+D173</f>
        <v>0</v>
      </c>
    </row>
    <row r="174" spans="1:5" ht="27" customHeight="1" thickBot="1">
      <c r="A174" s="913" t="s">
        <v>184</v>
      </c>
      <c r="B174" s="1318">
        <f>SUM(B166+B167+B168+B169+B171+B172+B173)</f>
        <v>12450000</v>
      </c>
      <c r="C174" s="920">
        <f>SUM(C166+C167+C168+C169+C171+C172+C173)</f>
        <v>4620000</v>
      </c>
      <c r="D174" s="919">
        <f>SUM(D166+D167+D168+D169+D171+D172+D173)</f>
        <v>4851000</v>
      </c>
      <c r="E174" s="919">
        <f>SUM(E166+E167+E168+E169+E171+E172+E173)</f>
        <v>5093550</v>
      </c>
    </row>
    <row r="175" spans="1:5" ht="13.5" thickBot="1">
      <c r="A175" s="2026" t="s">
        <v>313</v>
      </c>
      <c r="B175" s="2027"/>
      <c r="C175" s="2027"/>
      <c r="D175" s="2027"/>
      <c r="E175" s="2028"/>
    </row>
    <row r="176" spans="1:5" ht="26.5" thickBot="1">
      <c r="A176" s="2034" t="s">
        <v>169</v>
      </c>
      <c r="B176" s="927" t="s">
        <v>240</v>
      </c>
      <c r="C176" s="928" t="s">
        <v>241</v>
      </c>
      <c r="D176" s="2037" t="s">
        <v>242</v>
      </c>
      <c r="E176" s="2038"/>
    </row>
    <row r="177" spans="1:5" ht="15" thickBot="1">
      <c r="A177" s="2035"/>
      <c r="B177" s="1492" t="s">
        <v>155</v>
      </c>
      <c r="C177" s="1493" t="s">
        <v>156</v>
      </c>
      <c r="D177" s="1494" t="s">
        <v>778</v>
      </c>
      <c r="E177" s="1494" t="s">
        <v>913</v>
      </c>
    </row>
    <row r="178" spans="1:5" ht="27" customHeight="1" thickBot="1">
      <c r="A178" s="913" t="s">
        <v>182</v>
      </c>
      <c r="B178" s="2053"/>
      <c r="C178" s="2054"/>
      <c r="D178" s="2054"/>
      <c r="E178" s="2055"/>
    </row>
    <row r="179" spans="1:5">
      <c r="A179" s="916" t="s">
        <v>171</v>
      </c>
      <c r="B179" s="914">
        <v>0</v>
      </c>
      <c r="C179" s="915">
        <f>AGRICULTURE!L15</f>
        <v>0</v>
      </c>
      <c r="D179" s="926">
        <f t="shared" ref="D179:E186" si="13">C179*5/100+C179</f>
        <v>0</v>
      </c>
      <c r="E179" s="926">
        <f t="shared" si="13"/>
        <v>0</v>
      </c>
    </row>
    <row r="180" spans="1:5">
      <c r="A180" s="916" t="s">
        <v>172</v>
      </c>
      <c r="B180" s="917">
        <v>1824000</v>
      </c>
      <c r="C180" s="918">
        <f>AGRICULTURE!L102</f>
        <v>450000</v>
      </c>
      <c r="D180" s="926">
        <f t="shared" si="13"/>
        <v>472500</v>
      </c>
      <c r="E180" s="926">
        <f>D180*5/100+D180</f>
        <v>496125</v>
      </c>
    </row>
    <row r="181" spans="1:5">
      <c r="A181" s="916" t="s">
        <v>173</v>
      </c>
      <c r="B181" s="914">
        <v>0</v>
      </c>
      <c r="C181" s="915">
        <v>0</v>
      </c>
      <c r="D181" s="926">
        <f t="shared" si="13"/>
        <v>0</v>
      </c>
      <c r="E181" s="926">
        <f>D181*5/100+D181</f>
        <v>0</v>
      </c>
    </row>
    <row r="182" spans="1:5">
      <c r="A182" s="916" t="s">
        <v>174</v>
      </c>
      <c r="B182" s="917">
        <f>[1]Sheet1!$V$132</f>
        <v>0</v>
      </c>
      <c r="C182" s="918">
        <f>AGRICULTURE!L117</f>
        <v>0</v>
      </c>
      <c r="D182" s="926">
        <f t="shared" si="13"/>
        <v>0</v>
      </c>
      <c r="E182" s="926">
        <f>D182*5/100+D182</f>
        <v>0</v>
      </c>
    </row>
    <row r="183" spans="1:5" ht="23.15" customHeight="1">
      <c r="A183" s="913" t="s">
        <v>175</v>
      </c>
      <c r="B183" s="2053"/>
      <c r="C183" s="2054"/>
      <c r="D183" s="2054"/>
      <c r="E183" s="2055"/>
    </row>
    <row r="184" spans="1:5">
      <c r="A184" s="916" t="s">
        <v>176</v>
      </c>
      <c r="B184" s="914">
        <v>0</v>
      </c>
      <c r="C184" s="915">
        <v>0</v>
      </c>
      <c r="D184" s="914">
        <f t="shared" si="13"/>
        <v>0</v>
      </c>
      <c r="E184" s="914">
        <f>D184*5/100+D184</f>
        <v>0</v>
      </c>
    </row>
    <row r="185" spans="1:5" ht="13.5" thickBot="1">
      <c r="A185" s="916" t="s">
        <v>183</v>
      </c>
      <c r="B185" s="914">
        <v>0</v>
      </c>
      <c r="C185" s="915">
        <v>0</v>
      </c>
      <c r="D185" s="914">
        <f t="shared" si="13"/>
        <v>0</v>
      </c>
      <c r="E185" s="914">
        <f>D185*5/100+D185</f>
        <v>0</v>
      </c>
    </row>
    <row r="186" spans="1:5" ht="13.5" thickBot="1">
      <c r="A186" s="1517" t="s">
        <v>850</v>
      </c>
      <c r="B186" s="914">
        <v>0</v>
      </c>
      <c r="C186" s="915">
        <f>AGRICULTURE!L123</f>
        <v>0</v>
      </c>
      <c r="D186" s="914">
        <f t="shared" si="13"/>
        <v>0</v>
      </c>
      <c r="E186" s="914">
        <f>D186*5/100+D186</f>
        <v>0</v>
      </c>
    </row>
    <row r="187" spans="1:5" ht="29.15" customHeight="1" thickBot="1">
      <c r="A187" s="913" t="s">
        <v>184</v>
      </c>
      <c r="B187" s="957">
        <f>SUM(B179+B180+B181+B182+B184+B185+B186)</f>
        <v>1824000</v>
      </c>
      <c r="C187" s="920">
        <f>SUM(C179+C180+C181+C182+C184+C185+C186)</f>
        <v>450000</v>
      </c>
      <c r="D187" s="919">
        <f>SUM(D179+D180+D181+D182+D184+D185+D186)</f>
        <v>472500</v>
      </c>
      <c r="E187" s="919">
        <f>SUM(E179+E180+E181+E182+E184+E185+E186)</f>
        <v>496125</v>
      </c>
    </row>
    <row r="188" spans="1:5">
      <c r="A188" s="2056" t="s">
        <v>314</v>
      </c>
      <c r="B188" s="2030"/>
      <c r="C188" s="2030"/>
      <c r="D188" s="2030"/>
      <c r="E188" s="2031"/>
    </row>
    <row r="189" spans="1:5" ht="26.5" thickBot="1">
      <c r="A189" s="2034" t="s">
        <v>169</v>
      </c>
      <c r="B189" s="927" t="s">
        <v>240</v>
      </c>
      <c r="C189" s="947" t="s">
        <v>241</v>
      </c>
      <c r="D189" s="2047" t="s">
        <v>242</v>
      </c>
      <c r="E189" s="2048"/>
    </row>
    <row r="190" spans="1:5" ht="15" thickBot="1">
      <c r="A190" s="2035"/>
      <c r="B190" s="1492" t="s">
        <v>155</v>
      </c>
      <c r="C190" s="1493" t="s">
        <v>156</v>
      </c>
      <c r="D190" s="1494" t="s">
        <v>778</v>
      </c>
      <c r="E190" s="1494" t="s">
        <v>913</v>
      </c>
    </row>
    <row r="191" spans="1:5" ht="26.15" customHeight="1" thickBot="1">
      <c r="A191" s="958" t="s">
        <v>182</v>
      </c>
      <c r="B191" s="2064"/>
      <c r="C191" s="2065"/>
      <c r="D191" s="2065"/>
      <c r="E191" s="2066"/>
    </row>
    <row r="192" spans="1:5">
      <c r="A192" s="916" t="s">
        <v>171</v>
      </c>
      <c r="B192" s="914">
        <v>0</v>
      </c>
      <c r="C192" s="915">
        <f>AGRICULTURE!M15</f>
        <v>0</v>
      </c>
      <c r="D192" s="926">
        <f t="shared" ref="D192:E199" si="14">C192*5/100+C192</f>
        <v>0</v>
      </c>
      <c r="E192" s="926">
        <f t="shared" si="14"/>
        <v>0</v>
      </c>
    </row>
    <row r="193" spans="1:5">
      <c r="A193" s="916" t="s">
        <v>172</v>
      </c>
      <c r="B193" s="917">
        <v>0</v>
      </c>
      <c r="C193" s="918">
        <f>AGRICULTURE!M102</f>
        <v>1000000</v>
      </c>
      <c r="D193" s="926">
        <f t="shared" si="14"/>
        <v>1050000</v>
      </c>
      <c r="E193" s="926">
        <f t="shared" ref="E193:E199" si="15">D193*5/100+D193</f>
        <v>1102500</v>
      </c>
    </row>
    <row r="194" spans="1:5">
      <c r="A194" s="916" t="s">
        <v>173</v>
      </c>
      <c r="B194" s="914">
        <v>0</v>
      </c>
      <c r="C194" s="915">
        <v>0</v>
      </c>
      <c r="D194" s="926">
        <f t="shared" si="14"/>
        <v>0</v>
      </c>
      <c r="E194" s="926">
        <f t="shared" si="15"/>
        <v>0</v>
      </c>
    </row>
    <row r="195" spans="1:5">
      <c r="A195" s="916" t="s">
        <v>174</v>
      </c>
      <c r="B195" s="914">
        <v>0</v>
      </c>
      <c r="C195" s="915">
        <f>AGRICULTURE!M117</f>
        <v>0</v>
      </c>
      <c r="D195" s="926">
        <f t="shared" si="14"/>
        <v>0</v>
      </c>
      <c r="E195" s="926">
        <f t="shared" si="15"/>
        <v>0</v>
      </c>
    </row>
    <row r="196" spans="1:5" ht="25" customHeight="1">
      <c r="A196" s="913" t="s">
        <v>175</v>
      </c>
      <c r="B196" s="2053"/>
      <c r="C196" s="2054"/>
      <c r="D196" s="2054"/>
      <c r="E196" s="2055"/>
    </row>
    <row r="197" spans="1:5">
      <c r="A197" s="916" t="s">
        <v>176</v>
      </c>
      <c r="B197" s="914">
        <v>0</v>
      </c>
      <c r="C197" s="915">
        <v>0</v>
      </c>
      <c r="D197" s="926">
        <f t="shared" si="14"/>
        <v>0</v>
      </c>
      <c r="E197" s="926">
        <f t="shared" si="15"/>
        <v>0</v>
      </c>
    </row>
    <row r="198" spans="1:5" ht="13.5" thickBot="1">
      <c r="A198" s="916" t="s">
        <v>183</v>
      </c>
      <c r="B198" s="914">
        <v>0</v>
      </c>
      <c r="C198" s="915">
        <v>0</v>
      </c>
      <c r="D198" s="926">
        <f t="shared" si="14"/>
        <v>0</v>
      </c>
      <c r="E198" s="926">
        <f t="shared" si="15"/>
        <v>0</v>
      </c>
    </row>
    <row r="199" spans="1:5" ht="13.5" thickBot="1">
      <c r="A199" s="1517" t="s">
        <v>850</v>
      </c>
      <c r="B199" s="914">
        <v>0</v>
      </c>
      <c r="C199" s="949">
        <f>AGRICULTURE!M123</f>
        <v>0</v>
      </c>
      <c r="D199" s="959">
        <f t="shared" si="14"/>
        <v>0</v>
      </c>
      <c r="E199" s="959">
        <f t="shared" si="15"/>
        <v>0</v>
      </c>
    </row>
    <row r="200" spans="1:5">
      <c r="A200" s="2067" t="s">
        <v>184</v>
      </c>
      <c r="B200" s="2069">
        <f t="shared" ref="B200:E201" si="16">SUM(B192+B193+B194+B195+B197+B198+B199)</f>
        <v>0</v>
      </c>
      <c r="C200" s="2071">
        <f t="shared" si="16"/>
        <v>1000000</v>
      </c>
      <c r="D200" s="2069">
        <f t="shared" si="16"/>
        <v>1050000</v>
      </c>
      <c r="E200" s="2073">
        <f t="shared" si="16"/>
        <v>1102500</v>
      </c>
    </row>
    <row r="201" spans="1:5">
      <c r="A201" s="2068"/>
      <c r="B201" s="2070">
        <f t="shared" si="16"/>
        <v>0</v>
      </c>
      <c r="C201" s="2072">
        <f t="shared" si="16"/>
        <v>2000000</v>
      </c>
      <c r="D201" s="2070">
        <f t="shared" si="16"/>
        <v>2100000</v>
      </c>
      <c r="E201" s="2074">
        <f t="shared" si="16"/>
        <v>2205000</v>
      </c>
    </row>
    <row r="202" spans="1:5">
      <c r="A202" s="2056" t="s">
        <v>315</v>
      </c>
      <c r="B202" s="2030"/>
      <c r="C202" s="2030"/>
      <c r="D202" s="2030"/>
      <c r="E202" s="2031"/>
    </row>
    <row r="203" spans="1:5" ht="26.5" thickBot="1">
      <c r="A203" s="2034" t="s">
        <v>169</v>
      </c>
      <c r="B203" s="927" t="s">
        <v>240</v>
      </c>
      <c r="C203" s="947" t="s">
        <v>241</v>
      </c>
      <c r="D203" s="2047" t="s">
        <v>242</v>
      </c>
      <c r="E203" s="2048"/>
    </row>
    <row r="204" spans="1:5" ht="15" thickBot="1">
      <c r="A204" s="2035"/>
      <c r="B204" s="1492" t="s">
        <v>155</v>
      </c>
      <c r="C204" s="1493" t="s">
        <v>156</v>
      </c>
      <c r="D204" s="1494" t="s">
        <v>778</v>
      </c>
      <c r="E204" s="1494" t="s">
        <v>913</v>
      </c>
    </row>
    <row r="205" spans="1:5" ht="23.15" customHeight="1" thickBot="1">
      <c r="A205" s="958" t="s">
        <v>182</v>
      </c>
      <c r="B205" s="2064"/>
      <c r="C205" s="2065"/>
      <c r="D205" s="2065"/>
      <c r="E205" s="2066"/>
    </row>
    <row r="206" spans="1:5">
      <c r="A206" s="916" t="s">
        <v>171</v>
      </c>
      <c r="B206" s="914">
        <v>0</v>
      </c>
      <c r="C206" s="915">
        <f>AGRICULTURE!N15</f>
        <v>0</v>
      </c>
      <c r="D206" s="914">
        <f t="shared" ref="D206:E213" si="17">C206*5/100+C206</f>
        <v>0</v>
      </c>
      <c r="E206" s="914">
        <f t="shared" si="17"/>
        <v>0</v>
      </c>
    </row>
    <row r="207" spans="1:5">
      <c r="A207" s="916" t="s">
        <v>172</v>
      </c>
      <c r="B207" s="917">
        <v>0</v>
      </c>
      <c r="C207" s="921">
        <f>AGRICULTURE!N102</f>
        <v>0</v>
      </c>
      <c r="D207" s="926">
        <f t="shared" si="17"/>
        <v>0</v>
      </c>
      <c r="E207" s="926">
        <f>D207*5/100+D207</f>
        <v>0</v>
      </c>
    </row>
    <row r="208" spans="1:5">
      <c r="A208" s="916" t="s">
        <v>173</v>
      </c>
      <c r="B208" s="914">
        <v>0</v>
      </c>
      <c r="C208" s="915">
        <v>0</v>
      </c>
      <c r="D208" s="914">
        <f t="shared" si="17"/>
        <v>0</v>
      </c>
      <c r="E208" s="914">
        <f>D208*5/100+D208</f>
        <v>0</v>
      </c>
    </row>
    <row r="209" spans="1:5" ht="13.5" thickBot="1">
      <c r="A209" s="916" t="s">
        <v>174</v>
      </c>
      <c r="B209" s="914">
        <v>0</v>
      </c>
      <c r="C209" s="921">
        <f>AGRICULTURE!N117</f>
        <v>0</v>
      </c>
      <c r="D209" s="926">
        <f t="shared" si="17"/>
        <v>0</v>
      </c>
      <c r="E209" s="926">
        <f>D209*5/100+D209</f>
        <v>0</v>
      </c>
    </row>
    <row r="210" spans="1:5" ht="23.15" customHeight="1" thickBot="1">
      <c r="A210" s="913" t="s">
        <v>175</v>
      </c>
      <c r="B210" s="2075"/>
      <c r="C210" s="2076"/>
      <c r="D210" s="2076"/>
      <c r="E210" s="2077"/>
    </row>
    <row r="211" spans="1:5" ht="13.5" thickBot="1">
      <c r="A211" s="954" t="s">
        <v>176</v>
      </c>
      <c r="B211" s="956">
        <v>0</v>
      </c>
      <c r="C211" s="1499">
        <v>0</v>
      </c>
      <c r="D211" s="956">
        <f t="shared" si="17"/>
        <v>0</v>
      </c>
      <c r="E211" s="956">
        <f>D211*5/100+D211</f>
        <v>0</v>
      </c>
    </row>
    <row r="212" spans="1:5" ht="13.5" thickBot="1">
      <c r="A212" s="954" t="s">
        <v>183</v>
      </c>
      <c r="B212" s="956">
        <v>0</v>
      </c>
      <c r="C212" s="1499">
        <v>0</v>
      </c>
      <c r="D212" s="956">
        <f t="shared" si="17"/>
        <v>0</v>
      </c>
      <c r="E212" s="956">
        <f>D212*5/100+D212</f>
        <v>0</v>
      </c>
    </row>
    <row r="213" spans="1:5" ht="15" thickBot="1">
      <c r="A213" s="1517" t="s">
        <v>850</v>
      </c>
      <c r="B213" s="956">
        <v>0</v>
      </c>
      <c r="C213" s="1480">
        <f>AGRICULTURE!N123</f>
        <v>0</v>
      </c>
      <c r="D213" s="1480">
        <f t="shared" si="17"/>
        <v>0</v>
      </c>
      <c r="E213" s="1480">
        <f>D213*5/100+D213</f>
        <v>0</v>
      </c>
    </row>
    <row r="214" spans="1:5" ht="27" customHeight="1" thickBot="1">
      <c r="A214" s="912" t="s">
        <v>184</v>
      </c>
      <c r="B214" s="1500">
        <f>SUM(B206+B207+B208+B209+B211+B212+B213)</f>
        <v>0</v>
      </c>
      <c r="C214" s="1501">
        <f>SUM(C206+C207+C208+C209+C211+C212+C213)</f>
        <v>0</v>
      </c>
      <c r="D214" s="1500">
        <f>SUM(D206+D207+D208+D209+D211+D212+D213)</f>
        <v>0</v>
      </c>
      <c r="E214" s="1500">
        <f>SUM(E206+E207+E208+E209+E211+E212+E213)</f>
        <v>0</v>
      </c>
    </row>
    <row r="215" spans="1:5" ht="13.5" thickBot="1">
      <c r="A215" s="2056" t="s">
        <v>316</v>
      </c>
      <c r="B215" s="2078"/>
      <c r="C215" s="2078"/>
      <c r="D215" s="2078"/>
      <c r="E215" s="2079"/>
    </row>
    <row r="216" spans="1:5" ht="26.5" thickBot="1">
      <c r="A216" s="2034" t="s">
        <v>169</v>
      </c>
      <c r="B216" s="927" t="s">
        <v>240</v>
      </c>
      <c r="C216" s="947" t="s">
        <v>241</v>
      </c>
      <c r="D216" s="2047" t="s">
        <v>242</v>
      </c>
      <c r="E216" s="2048"/>
    </row>
    <row r="217" spans="1:5" ht="15" thickBot="1">
      <c r="A217" s="2035"/>
      <c r="B217" s="1492" t="s">
        <v>155</v>
      </c>
      <c r="C217" s="1493" t="s">
        <v>156</v>
      </c>
      <c r="D217" s="1494" t="s">
        <v>778</v>
      </c>
      <c r="E217" s="1494" t="s">
        <v>913</v>
      </c>
    </row>
    <row r="218" spans="1:5" ht="21" customHeight="1" thickBot="1">
      <c r="A218" s="958" t="s">
        <v>182</v>
      </c>
      <c r="B218" s="2064"/>
      <c r="C218" s="2065"/>
      <c r="D218" s="2065"/>
      <c r="E218" s="2066"/>
    </row>
    <row r="219" spans="1:5" ht="13.5" thickBot="1">
      <c r="A219" s="916" t="s">
        <v>171</v>
      </c>
      <c r="B219" s="914">
        <v>0</v>
      </c>
      <c r="C219" s="915">
        <f>AGRICULTURE!O15</f>
        <v>0</v>
      </c>
      <c r="D219" s="914">
        <f t="shared" ref="D219:E226" si="18">C219*5/100+C219</f>
        <v>0</v>
      </c>
      <c r="E219" s="914">
        <f t="shared" si="18"/>
        <v>0</v>
      </c>
    </row>
    <row r="220" spans="1:5" ht="15" thickBot="1">
      <c r="A220" s="916" t="s">
        <v>172</v>
      </c>
      <c r="B220" s="3">
        <v>6126000</v>
      </c>
      <c r="C220" s="1481">
        <f>AGRICULTURE!O102</f>
        <v>3170000</v>
      </c>
      <c r="D220" s="1481">
        <f t="shared" si="18"/>
        <v>3328500</v>
      </c>
      <c r="E220" s="1481">
        <f>D220*5/100+D220</f>
        <v>3494925</v>
      </c>
    </row>
    <row r="221" spans="1:5" ht="13.5" thickBot="1">
      <c r="A221" s="916" t="s">
        <v>173</v>
      </c>
      <c r="B221" s="1317">
        <v>0</v>
      </c>
      <c r="C221" s="915">
        <v>0</v>
      </c>
      <c r="D221" s="914">
        <f t="shared" si="18"/>
        <v>0</v>
      </c>
      <c r="E221" s="914">
        <f>D221*5/100+D221</f>
        <v>0</v>
      </c>
    </row>
    <row r="222" spans="1:5" ht="13.5" thickBot="1">
      <c r="A222" s="916" t="s">
        <v>174</v>
      </c>
      <c r="B222" s="914">
        <v>0</v>
      </c>
      <c r="C222" s="915">
        <f>AGRICULTURE!O117</f>
        <v>0</v>
      </c>
      <c r="D222" s="914">
        <f t="shared" si="18"/>
        <v>0</v>
      </c>
      <c r="E222" s="914">
        <f>D222*5/100+D222</f>
        <v>0</v>
      </c>
    </row>
    <row r="223" spans="1:5" ht="22" customHeight="1">
      <c r="A223" s="913" t="s">
        <v>175</v>
      </c>
      <c r="B223" s="2053"/>
      <c r="C223" s="2054"/>
      <c r="D223" s="2054"/>
      <c r="E223" s="2055"/>
    </row>
    <row r="224" spans="1:5">
      <c r="A224" s="916" t="s">
        <v>176</v>
      </c>
      <c r="B224" s="914">
        <v>0</v>
      </c>
      <c r="C224" s="915">
        <v>0</v>
      </c>
      <c r="D224" s="914">
        <f t="shared" si="18"/>
        <v>0</v>
      </c>
      <c r="E224" s="914">
        <f>D224*5/100+D224</f>
        <v>0</v>
      </c>
    </row>
    <row r="225" spans="1:5" ht="13.5" thickBot="1">
      <c r="A225" s="916" t="s">
        <v>183</v>
      </c>
      <c r="B225" s="914">
        <v>0</v>
      </c>
      <c r="C225" s="915">
        <v>0</v>
      </c>
      <c r="D225" s="914">
        <f t="shared" si="18"/>
        <v>0</v>
      </c>
      <c r="E225" s="914">
        <f>D225*5/100+D225</f>
        <v>0</v>
      </c>
    </row>
    <row r="226" spans="1:5" ht="15" thickBot="1">
      <c r="A226" s="1517" t="s">
        <v>850</v>
      </c>
      <c r="B226" s="1282">
        <v>4500000</v>
      </c>
      <c r="C226" s="1497">
        <f>AGRICULTURE!O123</f>
        <v>0</v>
      </c>
      <c r="D226" s="953">
        <f t="shared" si="18"/>
        <v>0</v>
      </c>
      <c r="E226" s="953">
        <f>D226*5/100+D226</f>
        <v>0</v>
      </c>
    </row>
    <row r="227" spans="1:5" ht="29.15" customHeight="1" thickBot="1">
      <c r="A227" s="1491" t="s">
        <v>184</v>
      </c>
      <c r="B227" s="1480">
        <f>SUM(B219+B220+B221+B222+B224+B225+B226)</f>
        <v>10626000</v>
      </c>
      <c r="C227" s="1480">
        <f>SUM(C219+C220+C221+C222+C224+C225+C226)</f>
        <v>3170000</v>
      </c>
      <c r="D227" s="1480">
        <f>SUM(D219+D220+D221+D222+D224+D225+D226)</f>
        <v>3328500</v>
      </c>
      <c r="E227" s="1480">
        <f>SUM(E219+E220+E221+E222+E224+E225+E226)</f>
        <v>3494925</v>
      </c>
    </row>
    <row r="228" spans="1:5">
      <c r="A228" s="810"/>
      <c r="B228" s="1498"/>
    </row>
    <row r="229" spans="1:5">
      <c r="A229" s="810"/>
    </row>
  </sheetData>
  <mergeCells count="91">
    <mergeCell ref="A202:E202"/>
    <mergeCell ref="D216:E216"/>
    <mergeCell ref="B218:E218"/>
    <mergeCell ref="B223:E223"/>
    <mergeCell ref="A203:A204"/>
    <mergeCell ref="A216:A217"/>
    <mergeCell ref="D203:E203"/>
    <mergeCell ref="B205:E205"/>
    <mergeCell ref="B210:E210"/>
    <mergeCell ref="A215:E215"/>
    <mergeCell ref="A189:A190"/>
    <mergeCell ref="A200:A201"/>
    <mergeCell ref="B170:E170"/>
    <mergeCell ref="A175:E175"/>
    <mergeCell ref="D176:E176"/>
    <mergeCell ref="B178:E178"/>
    <mergeCell ref="B183:E183"/>
    <mergeCell ref="A176:A177"/>
    <mergeCell ref="B200:B201"/>
    <mergeCell ref="C200:C201"/>
    <mergeCell ref="D200:D201"/>
    <mergeCell ref="E200:E201"/>
    <mergeCell ref="A188:E188"/>
    <mergeCell ref="D189:E189"/>
    <mergeCell ref="B191:E191"/>
    <mergeCell ref="B196:E196"/>
    <mergeCell ref="B152:E152"/>
    <mergeCell ref="B157:E157"/>
    <mergeCell ref="A162:E162"/>
    <mergeCell ref="D163:E163"/>
    <mergeCell ref="B165:E165"/>
    <mergeCell ref="A163:A164"/>
    <mergeCell ref="D137:E137"/>
    <mergeCell ref="B139:E139"/>
    <mergeCell ref="B144:E144"/>
    <mergeCell ref="A149:E149"/>
    <mergeCell ref="D150:E150"/>
    <mergeCell ref="A137:A138"/>
    <mergeCell ref="A150:A151"/>
    <mergeCell ref="A123:E123"/>
    <mergeCell ref="D124:E124"/>
    <mergeCell ref="B126:E126"/>
    <mergeCell ref="B131:E131"/>
    <mergeCell ref="A136:E136"/>
    <mergeCell ref="A124:A125"/>
    <mergeCell ref="B105:E105"/>
    <mergeCell ref="A110:E110"/>
    <mergeCell ref="D111:E111"/>
    <mergeCell ref="B113:E113"/>
    <mergeCell ref="B118:E118"/>
    <mergeCell ref="A111:A112"/>
    <mergeCell ref="D85:E85"/>
    <mergeCell ref="B87:E87"/>
    <mergeCell ref="A97:E97"/>
    <mergeCell ref="D98:E98"/>
    <mergeCell ref="B100:E100"/>
    <mergeCell ref="A85:A86"/>
    <mergeCell ref="A98:A99"/>
    <mergeCell ref="A71:E71"/>
    <mergeCell ref="D72:E72"/>
    <mergeCell ref="B74:E74"/>
    <mergeCell ref="B79:E79"/>
    <mergeCell ref="A84:E84"/>
    <mergeCell ref="A72:A73"/>
    <mergeCell ref="B53:E53"/>
    <mergeCell ref="A58:E58"/>
    <mergeCell ref="D59:E59"/>
    <mergeCell ref="B61:E61"/>
    <mergeCell ref="B66:E66"/>
    <mergeCell ref="A59:A60"/>
    <mergeCell ref="D31:E31"/>
    <mergeCell ref="B33:E33"/>
    <mergeCell ref="B38:E38"/>
    <mergeCell ref="D45:E45"/>
    <mergeCell ref="A47:E47"/>
    <mergeCell ref="A31:A32"/>
    <mergeCell ref="A45:A46"/>
    <mergeCell ref="A44:E44"/>
    <mergeCell ref="D11:E11"/>
    <mergeCell ref="A17:E17"/>
    <mergeCell ref="D18:E18"/>
    <mergeCell ref="A22:E22"/>
    <mergeCell ref="D23:E23"/>
    <mergeCell ref="A11:A12"/>
    <mergeCell ref="A18:A19"/>
    <mergeCell ref="A23:A24"/>
    <mergeCell ref="A1:F1"/>
    <mergeCell ref="A2:B2"/>
    <mergeCell ref="D3:E3"/>
    <mergeCell ref="A5:E5"/>
    <mergeCell ref="A10:E10"/>
  </mergeCells>
  <hyperlinks>
    <hyperlink ref="A5" r:id="rId1"/>
  </hyperlinks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02"/>
  <sheetViews>
    <sheetView topLeftCell="B1" zoomScale="120" zoomScaleNormal="120" workbookViewId="0">
      <pane xSplit="2" ySplit="2" topLeftCell="D3" activePane="bottomRight" state="frozen"/>
      <selection activeCell="B5" sqref="B5"/>
      <selection pane="topRight" activeCell="D5" sqref="D5"/>
      <selection pane="bottomLeft" activeCell="B6" sqref="B6"/>
      <selection pane="bottomRight" activeCell="T11" sqref="T11"/>
    </sheetView>
  </sheetViews>
  <sheetFormatPr defaultColWidth="17.453125" defaultRowHeight="14.5"/>
  <cols>
    <col min="1" max="1" width="13.1796875" style="831" hidden="1" customWidth="1"/>
    <col min="2" max="2" width="57.26953125" style="832" customWidth="1"/>
    <col min="3" max="3" width="17.453125" style="833" hidden="1" customWidth="1"/>
    <col min="4" max="4" width="22.453125" style="833" hidden="1" customWidth="1"/>
    <col min="5" max="5" width="22.81640625" style="832" hidden="1" customWidth="1"/>
    <col min="6" max="6" width="17.453125" style="833" hidden="1" customWidth="1"/>
    <col min="7" max="7" width="23.81640625" style="834" customWidth="1"/>
    <col min="8" max="9" width="17.453125" style="832" hidden="1" customWidth="1"/>
    <col min="10" max="10" width="22" style="832" hidden="1" customWidth="1"/>
    <col min="11" max="12" width="17.453125" style="832" hidden="1" customWidth="1"/>
    <col min="13" max="13" width="25.7265625" style="835" customWidth="1"/>
    <col min="14" max="14" width="21" style="832" hidden="1" customWidth="1"/>
    <col min="15" max="15" width="20.54296875" style="832" hidden="1" customWidth="1"/>
    <col min="16" max="16" width="17.453125" style="832" hidden="1" customWidth="1"/>
    <col min="17" max="17" width="21.26953125" style="835" customWidth="1"/>
    <col min="18" max="18" width="21" style="836" customWidth="1"/>
    <col min="19" max="19" width="17.453125" style="833"/>
    <col min="20" max="21" width="17.453125" style="1534"/>
    <col min="22" max="22" width="17.453125" style="833"/>
    <col min="23" max="16384" width="17.453125" style="832"/>
  </cols>
  <sheetData>
    <row r="1" spans="1:22" s="1742" customFormat="1" ht="21" customHeight="1">
      <c r="A1" s="2080" t="s">
        <v>317</v>
      </c>
      <c r="B1" s="2080"/>
      <c r="C1" s="2080"/>
      <c r="D1" s="2080"/>
      <c r="E1" s="2080"/>
      <c r="F1" s="2080"/>
      <c r="G1" s="2080"/>
      <c r="H1" s="2080"/>
      <c r="I1" s="2080"/>
      <c r="J1" s="2080"/>
      <c r="K1" s="2080"/>
      <c r="L1" s="2080"/>
      <c r="M1" s="2080"/>
      <c r="N1" s="2080"/>
      <c r="O1" s="2080"/>
      <c r="P1" s="2080"/>
      <c r="Q1" s="2080"/>
      <c r="R1" s="2080"/>
      <c r="S1" s="1740"/>
      <c r="T1" s="1741"/>
      <c r="U1" s="1741"/>
      <c r="V1" s="1740"/>
    </row>
    <row r="2" spans="1:22" s="827" customFormat="1" ht="45.5">
      <c r="A2" s="1743" t="s">
        <v>14</v>
      </c>
      <c r="B2" s="839" t="s">
        <v>15</v>
      </c>
      <c r="C2" s="840" t="s">
        <v>318</v>
      </c>
      <c r="D2" s="841" t="s">
        <v>319</v>
      </c>
      <c r="E2" s="840" t="s">
        <v>320</v>
      </c>
      <c r="F2" s="841" t="s">
        <v>321</v>
      </c>
      <c r="G2" s="1731" t="s">
        <v>322</v>
      </c>
      <c r="H2" s="1605" t="s">
        <v>323</v>
      </c>
      <c r="I2" s="887" t="s">
        <v>885</v>
      </c>
      <c r="J2" s="1732" t="s">
        <v>324</v>
      </c>
      <c r="K2" s="887" t="s">
        <v>325</v>
      </c>
      <c r="L2" s="1733" t="s">
        <v>326</v>
      </c>
      <c r="M2" s="887" t="s">
        <v>327</v>
      </c>
      <c r="N2" s="1733" t="s">
        <v>328</v>
      </c>
      <c r="O2" s="1733" t="s">
        <v>329</v>
      </c>
      <c r="P2" s="1733" t="s">
        <v>330</v>
      </c>
      <c r="Q2" s="887" t="s">
        <v>331</v>
      </c>
      <c r="R2" s="248"/>
      <c r="S2" s="866"/>
      <c r="T2" s="1534"/>
      <c r="U2" s="1534"/>
      <c r="V2" s="866"/>
    </row>
    <row r="3" spans="1:22" ht="15.5">
      <c r="A3" s="1744"/>
      <c r="B3" s="1466" t="s">
        <v>29</v>
      </c>
      <c r="C3" s="842"/>
      <c r="D3" s="843"/>
      <c r="E3" s="843"/>
      <c r="F3" s="843"/>
      <c r="G3" s="1734"/>
      <c r="H3" s="1734"/>
      <c r="I3" s="1734"/>
      <c r="J3" s="864"/>
      <c r="K3" s="864"/>
      <c r="L3" s="864"/>
      <c r="M3" s="864"/>
      <c r="N3" s="864"/>
      <c r="O3" s="864"/>
      <c r="P3" s="864"/>
      <c r="Q3" s="864"/>
      <c r="R3" s="865"/>
    </row>
    <row r="4" spans="1:22" ht="15.5">
      <c r="A4" s="1745">
        <v>2110101</v>
      </c>
      <c r="B4" s="1425" t="s">
        <v>30</v>
      </c>
      <c r="C4" s="846">
        <v>356283156</v>
      </c>
      <c r="D4" s="843">
        <v>411726208</v>
      </c>
      <c r="E4" s="843"/>
      <c r="F4" s="843"/>
      <c r="G4" s="235">
        <f>SUM(D4:F4)</f>
        <v>411726208</v>
      </c>
      <c r="H4" s="1734"/>
      <c r="I4" s="1734"/>
      <c r="J4" s="864"/>
      <c r="K4" s="864"/>
      <c r="L4" s="864"/>
      <c r="M4" s="864">
        <f>SUM(H4:L4)</f>
        <v>0</v>
      </c>
      <c r="N4" s="864"/>
      <c r="O4" s="864"/>
      <c r="P4" s="864"/>
      <c r="Q4" s="864">
        <f>SUM(N4:P4)</f>
        <v>0</v>
      </c>
      <c r="R4" s="659">
        <f>SUM(Q4+M4+G4)</f>
        <v>411726208</v>
      </c>
    </row>
    <row r="5" spans="1:22" ht="15.5">
      <c r="A5" s="1746">
        <v>2110101</v>
      </c>
      <c r="B5" s="1425" t="s">
        <v>332</v>
      </c>
      <c r="C5" s="846"/>
      <c r="D5" s="843">
        <v>35000000</v>
      </c>
      <c r="E5" s="843"/>
      <c r="F5" s="843"/>
      <c r="G5" s="235">
        <f t="shared" ref="G5:G21" si="0">SUM(D5:F5)</f>
        <v>35000000</v>
      </c>
      <c r="H5" s="1734"/>
      <c r="I5" s="1734"/>
      <c r="J5" s="864"/>
      <c r="K5" s="864"/>
      <c r="L5" s="864"/>
      <c r="M5" s="864">
        <f t="shared" ref="M5:M20" si="1">SUM(H5:L5)</f>
        <v>0</v>
      </c>
      <c r="N5" s="864"/>
      <c r="O5" s="864"/>
      <c r="P5" s="864"/>
      <c r="Q5" s="864">
        <f t="shared" ref="Q5:Q20" si="2">SUM(N5:P5)</f>
        <v>0</v>
      </c>
      <c r="R5" s="659">
        <f t="shared" ref="R5:R69" si="3">SUM(Q5+M5+G5)</f>
        <v>35000000</v>
      </c>
    </row>
    <row r="6" spans="1:22" ht="15.5">
      <c r="A6" s="1747">
        <v>2211330</v>
      </c>
      <c r="B6" s="1425" t="s">
        <v>333</v>
      </c>
      <c r="C6" s="846">
        <v>10000000</v>
      </c>
      <c r="D6" s="843">
        <v>79336032</v>
      </c>
      <c r="E6" s="843"/>
      <c r="F6" s="843"/>
      <c r="G6" s="235">
        <f t="shared" si="0"/>
        <v>79336032</v>
      </c>
      <c r="H6" s="1734"/>
      <c r="I6" s="1734"/>
      <c r="J6" s="864"/>
      <c r="K6" s="864"/>
      <c r="L6" s="864"/>
      <c r="M6" s="864">
        <f t="shared" si="1"/>
        <v>0</v>
      </c>
      <c r="N6" s="864"/>
      <c r="O6" s="864"/>
      <c r="P6" s="864"/>
      <c r="Q6" s="864">
        <f t="shared" si="2"/>
        <v>0</v>
      </c>
      <c r="R6" s="659">
        <f t="shared" si="3"/>
        <v>79336032</v>
      </c>
    </row>
    <row r="7" spans="1:22" ht="15.5">
      <c r="A7" s="1748">
        <v>2710102</v>
      </c>
      <c r="B7" s="1427" t="s">
        <v>31</v>
      </c>
      <c r="C7" s="846">
        <v>100000</v>
      </c>
      <c r="D7" s="843">
        <v>2042194</v>
      </c>
      <c r="E7" s="843"/>
      <c r="F7" s="843"/>
      <c r="G7" s="235">
        <f t="shared" si="0"/>
        <v>2042194</v>
      </c>
      <c r="H7" s="1734"/>
      <c r="I7" s="1734"/>
      <c r="J7" s="864"/>
      <c r="K7" s="864"/>
      <c r="L7" s="864"/>
      <c r="M7" s="864">
        <f t="shared" si="1"/>
        <v>0</v>
      </c>
      <c r="N7" s="864"/>
      <c r="O7" s="864"/>
      <c r="P7" s="864"/>
      <c r="Q7" s="864">
        <f t="shared" si="2"/>
        <v>0</v>
      </c>
      <c r="R7" s="659">
        <f t="shared" si="3"/>
        <v>2042194</v>
      </c>
    </row>
    <row r="8" spans="1:22" ht="15.5">
      <c r="A8" s="1424">
        <v>2110301</v>
      </c>
      <c r="B8" s="1425" t="s">
        <v>34</v>
      </c>
      <c r="C8" s="846">
        <v>67430800</v>
      </c>
      <c r="D8" s="843">
        <v>97964436</v>
      </c>
      <c r="E8" s="843"/>
      <c r="F8" s="843"/>
      <c r="G8" s="235">
        <f t="shared" si="0"/>
        <v>97964436</v>
      </c>
      <c r="H8" s="1734"/>
      <c r="I8" s="1734"/>
      <c r="J8" s="864"/>
      <c r="K8" s="864"/>
      <c r="L8" s="864"/>
      <c r="M8" s="864">
        <f t="shared" si="1"/>
        <v>0</v>
      </c>
      <c r="N8" s="864"/>
      <c r="O8" s="864"/>
      <c r="P8" s="864"/>
      <c r="Q8" s="864">
        <f t="shared" si="2"/>
        <v>0</v>
      </c>
      <c r="R8" s="659">
        <f t="shared" si="3"/>
        <v>97964436</v>
      </c>
    </row>
    <row r="9" spans="1:22" ht="15.5">
      <c r="A9" s="1424">
        <v>2110320</v>
      </c>
      <c r="B9" s="1425" t="s">
        <v>35</v>
      </c>
      <c r="C9" s="846">
        <v>4476000</v>
      </c>
      <c r="D9" s="843">
        <v>5376000</v>
      </c>
      <c r="E9" s="843"/>
      <c r="F9" s="843"/>
      <c r="G9" s="235">
        <f t="shared" si="0"/>
        <v>5376000</v>
      </c>
      <c r="H9" s="1734"/>
      <c r="I9" s="1734"/>
      <c r="J9" s="864"/>
      <c r="K9" s="864"/>
      <c r="L9" s="864"/>
      <c r="M9" s="864">
        <f t="shared" si="1"/>
        <v>0</v>
      </c>
      <c r="N9" s="864"/>
      <c r="O9" s="864"/>
      <c r="P9" s="864"/>
      <c r="Q9" s="864">
        <f t="shared" si="2"/>
        <v>0</v>
      </c>
      <c r="R9" s="659">
        <f t="shared" si="3"/>
        <v>5376000</v>
      </c>
    </row>
    <row r="10" spans="1:22" ht="15.5">
      <c r="A10" s="1424">
        <v>2110314</v>
      </c>
      <c r="B10" s="1425" t="s">
        <v>36</v>
      </c>
      <c r="C10" s="846">
        <v>55144000</v>
      </c>
      <c r="D10" s="843">
        <v>66012000</v>
      </c>
      <c r="E10" s="843"/>
      <c r="F10" s="843"/>
      <c r="G10" s="235">
        <f t="shared" si="0"/>
        <v>66012000</v>
      </c>
      <c r="H10" s="1734"/>
      <c r="I10" s="1734"/>
      <c r="J10" s="864"/>
      <c r="K10" s="864"/>
      <c r="L10" s="864"/>
      <c r="M10" s="864">
        <f t="shared" si="1"/>
        <v>0</v>
      </c>
      <c r="N10" s="864"/>
      <c r="O10" s="864"/>
      <c r="P10" s="864"/>
      <c r="Q10" s="864">
        <f t="shared" si="2"/>
        <v>0</v>
      </c>
      <c r="R10" s="659">
        <f t="shared" si="3"/>
        <v>66012000</v>
      </c>
    </row>
    <row r="11" spans="1:22" ht="15.5">
      <c r="A11" s="1424">
        <v>2110315</v>
      </c>
      <c r="B11" s="1425" t="s">
        <v>212</v>
      </c>
      <c r="C11" s="846">
        <v>194160000</v>
      </c>
      <c r="D11" s="843">
        <v>266610000</v>
      </c>
      <c r="E11" s="843"/>
      <c r="F11" s="843"/>
      <c r="G11" s="235">
        <f t="shared" si="0"/>
        <v>266610000</v>
      </c>
      <c r="H11" s="1734"/>
      <c r="I11" s="1734"/>
      <c r="J11" s="864"/>
      <c r="K11" s="864"/>
      <c r="L11" s="864"/>
      <c r="M11" s="864">
        <f t="shared" si="1"/>
        <v>0</v>
      </c>
      <c r="N11" s="864"/>
      <c r="O11" s="864"/>
      <c r="P11" s="864"/>
      <c r="Q11" s="864">
        <f t="shared" si="2"/>
        <v>0</v>
      </c>
      <c r="R11" s="659">
        <f t="shared" si="3"/>
        <v>266610000</v>
      </c>
    </row>
    <row r="12" spans="1:22" ht="15.5">
      <c r="A12" s="1424">
        <v>2110339</v>
      </c>
      <c r="B12" s="1425" t="s">
        <v>334</v>
      </c>
      <c r="C12" s="846"/>
      <c r="D12" s="843">
        <v>219140000</v>
      </c>
      <c r="E12" s="843"/>
      <c r="F12" s="843"/>
      <c r="G12" s="235">
        <f t="shared" si="0"/>
        <v>219140000</v>
      </c>
      <c r="H12" s="1734"/>
      <c r="I12" s="1734"/>
      <c r="J12" s="864"/>
      <c r="K12" s="864"/>
      <c r="L12" s="864"/>
      <c r="M12" s="864">
        <f t="shared" si="1"/>
        <v>0</v>
      </c>
      <c r="N12" s="864"/>
      <c r="O12" s="864"/>
      <c r="P12" s="864"/>
      <c r="Q12" s="864">
        <f t="shared" si="2"/>
        <v>0</v>
      </c>
      <c r="R12" s="659">
        <f t="shared" si="3"/>
        <v>219140000</v>
      </c>
    </row>
    <row r="13" spans="1:22" ht="15.5" hidden="1">
      <c r="A13" s="1424">
        <v>2110201</v>
      </c>
      <c r="B13" s="1425" t="s">
        <v>340</v>
      </c>
      <c r="C13" s="846"/>
      <c r="D13" s="843"/>
      <c r="E13" s="843"/>
      <c r="F13" s="843"/>
      <c r="G13" s="235">
        <f t="shared" si="0"/>
        <v>0</v>
      </c>
      <c r="H13" s="1734"/>
      <c r="I13" s="1734"/>
      <c r="J13" s="864"/>
      <c r="K13" s="864"/>
      <c r="L13" s="864"/>
      <c r="M13" s="864">
        <f t="shared" si="1"/>
        <v>0</v>
      </c>
      <c r="N13" s="864"/>
      <c r="O13" s="864"/>
      <c r="P13" s="864"/>
      <c r="Q13" s="864">
        <f t="shared" si="2"/>
        <v>0</v>
      </c>
      <c r="R13" s="659">
        <f t="shared" si="3"/>
        <v>0</v>
      </c>
    </row>
    <row r="14" spans="1:22" ht="15.5">
      <c r="A14" s="1424">
        <v>2110335</v>
      </c>
      <c r="B14" s="1425" t="s">
        <v>335</v>
      </c>
      <c r="C14" s="846"/>
      <c r="D14" s="843">
        <v>60984000</v>
      </c>
      <c r="E14" s="843"/>
      <c r="F14" s="843"/>
      <c r="G14" s="235">
        <f t="shared" si="0"/>
        <v>60984000</v>
      </c>
      <c r="H14" s="1734"/>
      <c r="I14" s="1734"/>
      <c r="J14" s="864"/>
      <c r="K14" s="864"/>
      <c r="L14" s="864"/>
      <c r="M14" s="864">
        <f t="shared" si="1"/>
        <v>0</v>
      </c>
      <c r="N14" s="864"/>
      <c r="O14" s="864"/>
      <c r="P14" s="864"/>
      <c r="Q14" s="864">
        <f t="shared" si="2"/>
        <v>0</v>
      </c>
      <c r="R14" s="659">
        <f t="shared" si="3"/>
        <v>60984000</v>
      </c>
    </row>
    <row r="15" spans="1:22" ht="15.5">
      <c r="A15" s="1424">
        <v>2110318</v>
      </c>
      <c r="B15" s="1425" t="s">
        <v>336</v>
      </c>
      <c r="C15" s="846">
        <v>0</v>
      </c>
      <c r="D15" s="843">
        <v>21660000</v>
      </c>
      <c r="E15" s="843"/>
      <c r="F15" s="843"/>
      <c r="G15" s="235">
        <f t="shared" si="0"/>
        <v>21660000</v>
      </c>
      <c r="H15" s="1734"/>
      <c r="I15" s="1734"/>
      <c r="J15" s="864"/>
      <c r="K15" s="864"/>
      <c r="L15" s="864"/>
      <c r="M15" s="864">
        <f t="shared" si="1"/>
        <v>0</v>
      </c>
      <c r="N15" s="864"/>
      <c r="O15" s="864"/>
      <c r="P15" s="864"/>
      <c r="Q15" s="864">
        <f t="shared" si="2"/>
        <v>0</v>
      </c>
      <c r="R15" s="659">
        <f t="shared" si="3"/>
        <v>21660000</v>
      </c>
    </row>
    <row r="16" spans="1:22" ht="15.5">
      <c r="A16" s="1424">
        <v>2110322</v>
      </c>
      <c r="B16" s="1425" t="s">
        <v>276</v>
      </c>
      <c r="C16" s="846"/>
      <c r="D16" s="843">
        <v>44433600</v>
      </c>
      <c r="E16" s="843"/>
      <c r="F16" s="843"/>
      <c r="G16" s="235">
        <f t="shared" si="0"/>
        <v>44433600</v>
      </c>
      <c r="H16" s="1734"/>
      <c r="I16" s="1734"/>
      <c r="J16" s="864"/>
      <c r="K16" s="864"/>
      <c r="L16" s="864"/>
      <c r="M16" s="864">
        <f t="shared" si="1"/>
        <v>0</v>
      </c>
      <c r="N16" s="864"/>
      <c r="O16" s="864"/>
      <c r="P16" s="864"/>
      <c r="Q16" s="864">
        <f t="shared" si="2"/>
        <v>0</v>
      </c>
      <c r="R16" s="659">
        <f t="shared" si="3"/>
        <v>44433600</v>
      </c>
    </row>
    <row r="17" spans="1:22" ht="15.5">
      <c r="A17" s="1424">
        <v>2110338</v>
      </c>
      <c r="B17" s="1425" t="s">
        <v>337</v>
      </c>
      <c r="C17" s="846"/>
      <c r="D17" s="843">
        <v>7600000</v>
      </c>
      <c r="E17" s="843"/>
      <c r="F17" s="843"/>
      <c r="G17" s="235">
        <f t="shared" si="0"/>
        <v>7600000</v>
      </c>
      <c r="H17" s="1734"/>
      <c r="I17" s="1734"/>
      <c r="J17" s="864"/>
      <c r="K17" s="864"/>
      <c r="L17" s="864"/>
      <c r="M17" s="864">
        <f t="shared" si="1"/>
        <v>0</v>
      </c>
      <c r="N17" s="864"/>
      <c r="O17" s="864"/>
      <c r="P17" s="864"/>
      <c r="Q17" s="864">
        <f t="shared" si="2"/>
        <v>0</v>
      </c>
      <c r="R17" s="659">
        <f t="shared" si="3"/>
        <v>7600000</v>
      </c>
    </row>
    <row r="18" spans="1:22" ht="15.5">
      <c r="A18" s="1424">
        <v>2211020</v>
      </c>
      <c r="B18" s="1425" t="s">
        <v>338</v>
      </c>
      <c r="C18" s="846">
        <v>15576000</v>
      </c>
      <c r="D18" s="843">
        <v>3800000</v>
      </c>
      <c r="E18" s="843"/>
      <c r="F18" s="843"/>
      <c r="G18" s="235">
        <f t="shared" si="0"/>
        <v>3800000</v>
      </c>
      <c r="H18" s="1734"/>
      <c r="I18" s="1734"/>
      <c r="J18" s="864"/>
      <c r="K18" s="864"/>
      <c r="L18" s="864"/>
      <c r="M18" s="864">
        <f t="shared" si="1"/>
        <v>0</v>
      </c>
      <c r="N18" s="864"/>
      <c r="O18" s="864"/>
      <c r="P18" s="864"/>
      <c r="Q18" s="864">
        <f t="shared" si="2"/>
        <v>0</v>
      </c>
      <c r="R18" s="659">
        <f t="shared" si="3"/>
        <v>3800000</v>
      </c>
    </row>
    <row r="19" spans="1:22" ht="15.5">
      <c r="A19" s="1424">
        <v>2110202</v>
      </c>
      <c r="B19" s="1425" t="s">
        <v>339</v>
      </c>
      <c r="C19" s="846">
        <v>88200000</v>
      </c>
      <c r="D19" s="843">
        <v>52092000</v>
      </c>
      <c r="E19" s="843"/>
      <c r="F19" s="843"/>
      <c r="G19" s="235">
        <f t="shared" si="0"/>
        <v>52092000</v>
      </c>
      <c r="H19" s="1734"/>
      <c r="I19" s="1734"/>
      <c r="J19" s="864"/>
      <c r="K19" s="864"/>
      <c r="L19" s="864"/>
      <c r="M19" s="864">
        <f t="shared" si="1"/>
        <v>0</v>
      </c>
      <c r="N19" s="864"/>
      <c r="O19" s="864"/>
      <c r="P19" s="864"/>
      <c r="Q19" s="864">
        <f t="shared" si="2"/>
        <v>0</v>
      </c>
      <c r="R19" s="659">
        <f t="shared" si="3"/>
        <v>52092000</v>
      </c>
    </row>
    <row r="20" spans="1:22" ht="15.5">
      <c r="A20" s="1426"/>
      <c r="B20" s="1427" t="s">
        <v>840</v>
      </c>
      <c r="C20" s="846"/>
      <c r="D20" s="843">
        <v>20672038</v>
      </c>
      <c r="E20" s="843"/>
      <c r="F20" s="843"/>
      <c r="G20" s="235">
        <f t="shared" si="0"/>
        <v>20672038</v>
      </c>
      <c r="H20" s="1734"/>
      <c r="I20" s="1734"/>
      <c r="J20" s="864"/>
      <c r="K20" s="864"/>
      <c r="L20" s="864"/>
      <c r="M20" s="864">
        <f t="shared" si="1"/>
        <v>0</v>
      </c>
      <c r="N20" s="864"/>
      <c r="O20" s="864"/>
      <c r="P20" s="864"/>
      <c r="Q20" s="864">
        <f t="shared" si="2"/>
        <v>0</v>
      </c>
      <c r="R20" s="659">
        <f t="shared" si="3"/>
        <v>20672038</v>
      </c>
    </row>
    <row r="21" spans="1:22" ht="15.5">
      <c r="A21" s="1655"/>
      <c r="B21" s="1656" t="s">
        <v>882</v>
      </c>
      <c r="C21" s="706"/>
      <c r="D21" s="1657">
        <v>39998040</v>
      </c>
      <c r="E21" s="843"/>
      <c r="F21" s="843"/>
      <c r="G21" s="235">
        <f t="shared" si="0"/>
        <v>39998040</v>
      </c>
      <c r="H21" s="1734"/>
      <c r="I21" s="1734"/>
      <c r="J21" s="864"/>
      <c r="K21" s="864"/>
      <c r="L21" s="864"/>
      <c r="M21" s="864"/>
      <c r="N21" s="864"/>
      <c r="O21" s="864"/>
      <c r="P21" s="864"/>
      <c r="Q21" s="864"/>
      <c r="R21" s="659"/>
      <c r="T21" s="1621"/>
      <c r="U21" s="1621"/>
    </row>
    <row r="22" spans="1:22" s="827" customFormat="1" ht="15.5">
      <c r="A22" s="850"/>
      <c r="B22" s="851" t="s">
        <v>39</v>
      </c>
      <c r="C22" s="852">
        <v>77760000</v>
      </c>
      <c r="D22" s="853">
        <f>SUM(D4:D21)</f>
        <v>1434446548</v>
      </c>
      <c r="E22" s="853">
        <f t="shared" ref="E22:Q22" si="4">SUM(E4:E20)</f>
        <v>0</v>
      </c>
      <c r="F22" s="853">
        <f t="shared" si="4"/>
        <v>0</v>
      </c>
      <c r="G22" s="853">
        <f>SUM(G4:G21)</f>
        <v>1434446548</v>
      </c>
      <c r="H22" s="853">
        <f t="shared" si="4"/>
        <v>0</v>
      </c>
      <c r="I22" s="853">
        <f t="shared" si="4"/>
        <v>0</v>
      </c>
      <c r="J22" s="853">
        <f t="shared" si="4"/>
        <v>0</v>
      </c>
      <c r="K22" s="853">
        <f t="shared" si="4"/>
        <v>0</v>
      </c>
      <c r="L22" s="853">
        <f t="shared" si="4"/>
        <v>0</v>
      </c>
      <c r="M22" s="853">
        <f t="shared" si="4"/>
        <v>0</v>
      </c>
      <c r="N22" s="853">
        <f t="shared" si="4"/>
        <v>0</v>
      </c>
      <c r="O22" s="853">
        <f t="shared" si="4"/>
        <v>0</v>
      </c>
      <c r="P22" s="853">
        <f t="shared" si="4"/>
        <v>0</v>
      </c>
      <c r="Q22" s="853">
        <f t="shared" si="4"/>
        <v>0</v>
      </c>
      <c r="R22" s="659">
        <f t="shared" si="3"/>
        <v>1434446548</v>
      </c>
      <c r="S22" s="866"/>
      <c r="T22" s="1534"/>
      <c r="U22" s="1534"/>
      <c r="V22" s="833"/>
    </row>
    <row r="23" spans="1:22" s="827" customFormat="1" ht="15.5">
      <c r="A23" s="854"/>
      <c r="B23" s="855" t="s">
        <v>40</v>
      </c>
      <c r="C23" s="856">
        <v>0</v>
      </c>
      <c r="D23" s="1596"/>
      <c r="E23" s="1596"/>
      <c r="F23" s="1596"/>
      <c r="G23" s="235"/>
      <c r="H23" s="1734"/>
      <c r="I23" s="864"/>
      <c r="J23" s="864"/>
      <c r="K23" s="864"/>
      <c r="L23" s="864"/>
      <c r="M23" s="864"/>
      <c r="N23" s="1601"/>
      <c r="O23" s="1601"/>
      <c r="P23" s="1601"/>
      <c r="Q23" s="864"/>
      <c r="R23" s="659"/>
      <c r="S23" s="866"/>
      <c r="T23" s="1534"/>
      <c r="U23" s="1534"/>
      <c r="V23" s="866"/>
    </row>
    <row r="24" spans="1:22" ht="15.5" hidden="1">
      <c r="A24" s="844">
        <v>2110201</v>
      </c>
      <c r="B24" s="848" t="s">
        <v>340</v>
      </c>
      <c r="C24" s="846">
        <v>0</v>
      </c>
      <c r="D24" s="1595"/>
      <c r="E24" s="1595"/>
      <c r="F24" s="1596"/>
      <c r="G24" s="235">
        <f>SUM(D24:F24)</f>
        <v>0</v>
      </c>
      <c r="H24" s="1734"/>
      <c r="I24" s="864"/>
      <c r="J24" s="864"/>
      <c r="K24" s="864"/>
      <c r="L24" s="864"/>
      <c r="M24" s="864">
        <f>SUM(H24:L24)</f>
        <v>0</v>
      </c>
      <c r="N24" s="1601"/>
      <c r="O24" s="1601"/>
      <c r="P24" s="1601"/>
      <c r="Q24" s="864">
        <f>SUM(N24:P24)</f>
        <v>0</v>
      </c>
      <c r="R24" s="659">
        <f t="shared" si="3"/>
        <v>0</v>
      </c>
    </row>
    <row r="25" spans="1:22" ht="31">
      <c r="A25" s="844">
        <v>2640599</v>
      </c>
      <c r="B25" s="848" t="s">
        <v>820</v>
      </c>
      <c r="C25" s="846">
        <v>10000000</v>
      </c>
      <c r="D25" s="1595"/>
      <c r="E25" s="1595"/>
      <c r="F25" s="1596"/>
      <c r="G25" s="235">
        <f t="shared" ref="G25:G88" si="5">SUM(D25:F25)</f>
        <v>0</v>
      </c>
      <c r="H25" s="1734"/>
      <c r="I25" s="864"/>
      <c r="J25" s="864">
        <v>33984188</v>
      </c>
      <c r="K25" s="864"/>
      <c r="L25" s="864"/>
      <c r="M25" s="864">
        <f t="shared" ref="M25:M88" si="6">SUM(H25:L25)</f>
        <v>33984188</v>
      </c>
      <c r="N25" s="1601"/>
      <c r="O25" s="1601"/>
      <c r="P25" s="1601"/>
      <c r="Q25" s="864">
        <f t="shared" ref="Q25:Q88" si="7">SUM(N25:P25)</f>
        <v>0</v>
      </c>
      <c r="R25" s="659">
        <f t="shared" si="3"/>
        <v>33984188</v>
      </c>
    </row>
    <row r="26" spans="1:22" ht="15.5">
      <c r="A26" s="232">
        <v>2640599</v>
      </c>
      <c r="B26" s="849" t="s">
        <v>341</v>
      </c>
      <c r="C26" s="235">
        <v>0</v>
      </c>
      <c r="D26" s="1595"/>
      <c r="E26" s="1595"/>
      <c r="F26" s="1596"/>
      <c r="G26" s="235">
        <f t="shared" si="5"/>
        <v>0</v>
      </c>
      <c r="H26" s="1734"/>
      <c r="I26" s="864"/>
      <c r="J26" s="864"/>
      <c r="K26" s="864"/>
      <c r="L26" s="1735">
        <v>3000000</v>
      </c>
      <c r="M26" s="864">
        <f t="shared" si="6"/>
        <v>3000000</v>
      </c>
      <c r="N26" s="1601"/>
      <c r="O26" s="1601"/>
      <c r="P26" s="1601"/>
      <c r="Q26" s="864">
        <f t="shared" si="7"/>
        <v>0</v>
      </c>
      <c r="R26" s="659">
        <f t="shared" si="3"/>
        <v>3000000</v>
      </c>
    </row>
    <row r="27" spans="1:22" ht="15.5" hidden="1">
      <c r="A27" s="844">
        <v>2211330</v>
      </c>
      <c r="B27" s="848" t="s">
        <v>333</v>
      </c>
      <c r="C27" s="235">
        <v>0</v>
      </c>
      <c r="D27" s="1595"/>
      <c r="E27" s="1595"/>
      <c r="F27" s="1596"/>
      <c r="G27" s="235">
        <f t="shared" si="5"/>
        <v>0</v>
      </c>
      <c r="H27" s="1734"/>
      <c r="I27" s="864"/>
      <c r="J27" s="864"/>
      <c r="K27" s="864"/>
      <c r="L27" s="864"/>
      <c r="M27" s="864">
        <f t="shared" si="6"/>
        <v>0</v>
      </c>
      <c r="N27" s="1601"/>
      <c r="O27" s="1601"/>
      <c r="P27" s="1601"/>
      <c r="Q27" s="864">
        <f t="shared" si="7"/>
        <v>0</v>
      </c>
      <c r="R27" s="659">
        <f t="shared" si="3"/>
        <v>0</v>
      </c>
    </row>
    <row r="28" spans="1:22" s="827" customFormat="1" ht="15.5" hidden="1">
      <c r="A28" s="844">
        <v>2110314</v>
      </c>
      <c r="B28" s="845" t="s">
        <v>36</v>
      </c>
      <c r="C28" s="856">
        <v>920930356</v>
      </c>
      <c r="D28" s="235"/>
      <c r="E28" s="234"/>
      <c r="F28" s="234"/>
      <c r="G28" s="235">
        <f t="shared" si="5"/>
        <v>0</v>
      </c>
      <c r="H28" s="234"/>
      <c r="I28" s="864"/>
      <c r="J28" s="864"/>
      <c r="K28" s="864"/>
      <c r="L28" s="864"/>
      <c r="M28" s="864">
        <f t="shared" si="6"/>
        <v>0</v>
      </c>
      <c r="N28" s="1601"/>
      <c r="O28" s="1601"/>
      <c r="P28" s="1601"/>
      <c r="Q28" s="864">
        <f t="shared" si="7"/>
        <v>0</v>
      </c>
      <c r="R28" s="659">
        <f t="shared" si="3"/>
        <v>0</v>
      </c>
      <c r="S28" s="833"/>
      <c r="T28" s="1534"/>
      <c r="U28" s="1534"/>
      <c r="V28" s="866"/>
    </row>
    <row r="29" spans="1:22" ht="15.5" hidden="1">
      <c r="A29" s="844">
        <v>2110316</v>
      </c>
      <c r="B29" s="845" t="s">
        <v>43</v>
      </c>
      <c r="C29" s="857"/>
      <c r="D29" s="235"/>
      <c r="E29" s="1597"/>
      <c r="F29" s="235"/>
      <c r="G29" s="235">
        <f t="shared" si="5"/>
        <v>0</v>
      </c>
      <c r="H29" s="883"/>
      <c r="I29" s="864"/>
      <c r="J29" s="864"/>
      <c r="K29" s="864"/>
      <c r="L29" s="864"/>
      <c r="M29" s="864">
        <f t="shared" si="6"/>
        <v>0</v>
      </c>
      <c r="N29" s="1601"/>
      <c r="O29" s="1601"/>
      <c r="P29" s="1601"/>
      <c r="Q29" s="864">
        <f t="shared" si="7"/>
        <v>0</v>
      </c>
      <c r="R29" s="659">
        <f t="shared" si="3"/>
        <v>0</v>
      </c>
    </row>
    <row r="30" spans="1:22" ht="15.5" hidden="1">
      <c r="A30" s="844">
        <v>2120103</v>
      </c>
      <c r="B30" s="858" t="s">
        <v>32</v>
      </c>
      <c r="C30" s="842"/>
      <c r="D30" s="1598"/>
      <c r="E30" s="1597"/>
      <c r="F30" s="235"/>
      <c r="G30" s="235">
        <f t="shared" si="5"/>
        <v>0</v>
      </c>
      <c r="H30" s="1734"/>
      <c r="I30" s="864"/>
      <c r="J30" s="864"/>
      <c r="K30" s="864"/>
      <c r="L30" s="864"/>
      <c r="M30" s="864">
        <f t="shared" si="6"/>
        <v>0</v>
      </c>
      <c r="N30" s="1601"/>
      <c r="O30" s="1601"/>
      <c r="P30" s="1601"/>
      <c r="Q30" s="864">
        <f t="shared" si="7"/>
        <v>0</v>
      </c>
      <c r="R30" s="659">
        <f t="shared" si="3"/>
        <v>0</v>
      </c>
    </row>
    <row r="31" spans="1:22" ht="15.5">
      <c r="A31" s="844">
        <v>2210101</v>
      </c>
      <c r="B31" s="848" t="s">
        <v>44</v>
      </c>
      <c r="C31" s="846">
        <v>25344000</v>
      </c>
      <c r="D31" s="235">
        <v>2800000</v>
      </c>
      <c r="E31" s="235"/>
      <c r="F31" s="235"/>
      <c r="G31" s="235">
        <f t="shared" si="5"/>
        <v>2800000</v>
      </c>
      <c r="H31" s="235"/>
      <c r="I31" s="864"/>
      <c r="J31" s="864"/>
      <c r="K31" s="864"/>
      <c r="L31" s="864"/>
      <c r="M31" s="864">
        <f t="shared" si="6"/>
        <v>0</v>
      </c>
      <c r="N31" s="1601"/>
      <c r="O31" s="1601"/>
      <c r="P31" s="1601"/>
      <c r="Q31" s="864">
        <f t="shared" si="7"/>
        <v>0</v>
      </c>
      <c r="R31" s="659">
        <f t="shared" si="3"/>
        <v>2800000</v>
      </c>
    </row>
    <row r="32" spans="1:22" ht="15.5">
      <c r="A32" s="704">
        <v>2210102</v>
      </c>
      <c r="B32" s="859" t="s">
        <v>45</v>
      </c>
      <c r="C32" s="846">
        <v>0</v>
      </c>
      <c r="D32" s="235">
        <v>500000</v>
      </c>
      <c r="E32" s="235"/>
      <c r="F32" s="235"/>
      <c r="G32" s="235">
        <f t="shared" si="5"/>
        <v>500000</v>
      </c>
      <c r="H32" s="235"/>
      <c r="I32" s="864"/>
      <c r="J32" s="864"/>
      <c r="K32" s="864"/>
      <c r="L32" s="864"/>
      <c r="M32" s="864">
        <f t="shared" si="6"/>
        <v>0</v>
      </c>
      <c r="N32" s="1601"/>
      <c r="O32" s="1601"/>
      <c r="P32" s="1601"/>
      <c r="Q32" s="864">
        <f t="shared" si="7"/>
        <v>0</v>
      </c>
      <c r="R32" s="659">
        <f t="shared" si="3"/>
        <v>500000</v>
      </c>
    </row>
    <row r="33" spans="1:18" ht="15.5" hidden="1">
      <c r="A33" s="844">
        <v>2210103</v>
      </c>
      <c r="B33" s="845" t="s">
        <v>342</v>
      </c>
      <c r="C33" s="846">
        <v>25000000</v>
      </c>
      <c r="D33" s="235"/>
      <c r="E33" s="235"/>
      <c r="F33" s="235"/>
      <c r="G33" s="235">
        <f t="shared" si="5"/>
        <v>0</v>
      </c>
      <c r="H33" s="235"/>
      <c r="I33" s="864"/>
      <c r="J33" s="864"/>
      <c r="K33" s="864"/>
      <c r="L33" s="864"/>
      <c r="M33" s="864">
        <f t="shared" si="6"/>
        <v>0</v>
      </c>
      <c r="N33" s="1601"/>
      <c r="O33" s="1601"/>
      <c r="P33" s="1601"/>
      <c r="Q33" s="864">
        <f t="shared" si="7"/>
        <v>0</v>
      </c>
      <c r="R33" s="659">
        <f t="shared" si="3"/>
        <v>0</v>
      </c>
    </row>
    <row r="34" spans="1:18" ht="15.5" hidden="1">
      <c r="A34" s="844">
        <v>2210104</v>
      </c>
      <c r="B34" s="848" t="s">
        <v>47</v>
      </c>
      <c r="C34" s="846">
        <v>5000000</v>
      </c>
      <c r="D34" s="235"/>
      <c r="E34" s="235"/>
      <c r="F34" s="235"/>
      <c r="G34" s="235">
        <f t="shared" si="5"/>
        <v>0</v>
      </c>
      <c r="H34" s="235"/>
      <c r="I34" s="864"/>
      <c r="J34" s="864"/>
      <c r="K34" s="864"/>
      <c r="L34" s="864"/>
      <c r="M34" s="864">
        <f t="shared" si="6"/>
        <v>0</v>
      </c>
      <c r="N34" s="1601"/>
      <c r="O34" s="1601"/>
      <c r="P34" s="1601"/>
      <c r="Q34" s="864">
        <f t="shared" si="7"/>
        <v>0</v>
      </c>
      <c r="R34" s="659">
        <f t="shared" si="3"/>
        <v>0</v>
      </c>
    </row>
    <row r="35" spans="1:18" ht="15.5" hidden="1">
      <c r="A35" s="844">
        <v>2210105</v>
      </c>
      <c r="B35" s="848" t="s">
        <v>48</v>
      </c>
      <c r="C35" s="846">
        <v>0</v>
      </c>
      <c r="D35" s="235"/>
      <c r="E35" s="235"/>
      <c r="F35" s="235"/>
      <c r="G35" s="235">
        <f t="shared" si="5"/>
        <v>0</v>
      </c>
      <c r="H35" s="235"/>
      <c r="I35" s="235"/>
      <c r="J35" s="864"/>
      <c r="K35" s="864"/>
      <c r="L35" s="864"/>
      <c r="M35" s="864">
        <f t="shared" si="6"/>
        <v>0</v>
      </c>
      <c r="N35" s="1601"/>
      <c r="O35" s="1601"/>
      <c r="P35" s="1601"/>
      <c r="Q35" s="864">
        <f t="shared" si="7"/>
        <v>0</v>
      </c>
      <c r="R35" s="659">
        <f t="shared" si="3"/>
        <v>0</v>
      </c>
    </row>
    <row r="36" spans="1:18" ht="38.25" hidden="1" customHeight="1">
      <c r="A36" s="844">
        <v>2210201</v>
      </c>
      <c r="B36" s="848" t="s">
        <v>50</v>
      </c>
      <c r="C36" s="846">
        <v>0</v>
      </c>
      <c r="D36" s="235"/>
      <c r="E36" s="235"/>
      <c r="F36" s="235"/>
      <c r="G36" s="235">
        <f t="shared" si="5"/>
        <v>0</v>
      </c>
      <c r="H36" s="235"/>
      <c r="I36" s="235"/>
      <c r="J36" s="864"/>
      <c r="K36" s="864"/>
      <c r="L36" s="864"/>
      <c r="M36" s="864">
        <f t="shared" si="6"/>
        <v>0</v>
      </c>
      <c r="N36" s="1601"/>
      <c r="O36" s="1601"/>
      <c r="P36" s="1601"/>
      <c r="Q36" s="864">
        <f t="shared" si="7"/>
        <v>0</v>
      </c>
      <c r="R36" s="659">
        <f t="shared" si="3"/>
        <v>0</v>
      </c>
    </row>
    <row r="37" spans="1:18" ht="15.5">
      <c r="A37" s="232">
        <v>2210202</v>
      </c>
      <c r="B37" s="849" t="s">
        <v>51</v>
      </c>
      <c r="C37" s="846">
        <v>4000000</v>
      </c>
      <c r="D37" s="235">
        <v>200000</v>
      </c>
      <c r="E37" s="235"/>
      <c r="F37" s="235"/>
      <c r="G37" s="235">
        <f t="shared" si="5"/>
        <v>200000</v>
      </c>
      <c r="H37" s="235"/>
      <c r="I37" s="235"/>
      <c r="J37" s="864"/>
      <c r="K37" s="864"/>
      <c r="L37" s="864"/>
      <c r="M37" s="864">
        <f t="shared" si="6"/>
        <v>0</v>
      </c>
      <c r="N37" s="1601"/>
      <c r="O37" s="1601"/>
      <c r="P37" s="1601"/>
      <c r="Q37" s="864">
        <f t="shared" si="7"/>
        <v>0</v>
      </c>
      <c r="R37" s="659">
        <f t="shared" si="3"/>
        <v>200000</v>
      </c>
    </row>
    <row r="38" spans="1:18" ht="15.5" hidden="1">
      <c r="A38" s="232">
        <v>2210203</v>
      </c>
      <c r="B38" s="233" t="s">
        <v>52</v>
      </c>
      <c r="C38" s="846">
        <v>0</v>
      </c>
      <c r="D38" s="235"/>
      <c r="E38" s="235"/>
      <c r="F38" s="235"/>
      <c r="G38" s="235">
        <f t="shared" si="5"/>
        <v>0</v>
      </c>
      <c r="H38" s="235"/>
      <c r="I38" s="235"/>
      <c r="J38" s="864"/>
      <c r="K38" s="864"/>
      <c r="L38" s="864"/>
      <c r="M38" s="864">
        <f t="shared" si="6"/>
        <v>0</v>
      </c>
      <c r="N38" s="1601"/>
      <c r="O38" s="1601"/>
      <c r="P38" s="1601"/>
      <c r="Q38" s="864">
        <f t="shared" si="7"/>
        <v>0</v>
      </c>
      <c r="R38" s="659">
        <f t="shared" si="3"/>
        <v>0</v>
      </c>
    </row>
    <row r="39" spans="1:18" ht="15.5" hidden="1">
      <c r="A39" s="232">
        <v>2210301</v>
      </c>
      <c r="B39" s="233" t="s">
        <v>53</v>
      </c>
      <c r="C39" s="235">
        <v>8000000</v>
      </c>
      <c r="D39" s="235"/>
      <c r="E39" s="235"/>
      <c r="F39" s="235"/>
      <c r="G39" s="235">
        <f t="shared" si="5"/>
        <v>0</v>
      </c>
      <c r="H39" s="235"/>
      <c r="I39" s="235"/>
      <c r="J39" s="864"/>
      <c r="K39" s="864"/>
      <c r="L39" s="864"/>
      <c r="M39" s="864">
        <f t="shared" si="6"/>
        <v>0</v>
      </c>
      <c r="N39" s="1601"/>
      <c r="O39" s="1601"/>
      <c r="P39" s="1601"/>
      <c r="Q39" s="864">
        <f t="shared" si="7"/>
        <v>0</v>
      </c>
      <c r="R39" s="659">
        <f t="shared" si="3"/>
        <v>0</v>
      </c>
    </row>
    <row r="40" spans="1:18" ht="15.5">
      <c r="A40" s="232">
        <v>2210302</v>
      </c>
      <c r="B40" s="233" t="s">
        <v>54</v>
      </c>
      <c r="C40" s="235">
        <v>2000000</v>
      </c>
      <c r="D40" s="235">
        <v>1000000</v>
      </c>
      <c r="E40" s="235"/>
      <c r="F40" s="235"/>
      <c r="G40" s="235">
        <f t="shared" si="5"/>
        <v>1000000</v>
      </c>
      <c r="H40" s="235"/>
      <c r="I40" s="235"/>
      <c r="J40" s="864"/>
      <c r="K40" s="878"/>
      <c r="L40" s="864"/>
      <c r="M40" s="864">
        <f t="shared" si="6"/>
        <v>0</v>
      </c>
      <c r="N40" s="1601"/>
      <c r="O40" s="1601"/>
      <c r="P40" s="1601"/>
      <c r="Q40" s="864">
        <f t="shared" si="7"/>
        <v>0</v>
      </c>
      <c r="R40" s="659">
        <f t="shared" si="3"/>
        <v>1000000</v>
      </c>
    </row>
    <row r="41" spans="1:18" ht="15.5">
      <c r="A41" s="232">
        <v>2210303</v>
      </c>
      <c r="B41" s="849" t="s">
        <v>55</v>
      </c>
      <c r="C41" s="235">
        <v>800000</v>
      </c>
      <c r="D41" s="235">
        <v>3000000</v>
      </c>
      <c r="E41" s="235"/>
      <c r="F41" s="235"/>
      <c r="G41" s="235">
        <f t="shared" si="5"/>
        <v>3000000</v>
      </c>
      <c r="H41" s="235"/>
      <c r="I41" s="235"/>
      <c r="J41" s="864"/>
      <c r="K41" s="864"/>
      <c r="L41" s="864"/>
      <c r="M41" s="864">
        <f t="shared" si="6"/>
        <v>0</v>
      </c>
      <c r="N41" s="1601"/>
      <c r="O41" s="1601"/>
      <c r="P41" s="1601"/>
      <c r="Q41" s="864">
        <f t="shared" si="7"/>
        <v>0</v>
      </c>
      <c r="R41" s="659">
        <f t="shared" si="3"/>
        <v>3000000</v>
      </c>
    </row>
    <row r="42" spans="1:18" ht="15.5" hidden="1">
      <c r="A42" s="860">
        <v>2210304</v>
      </c>
      <c r="B42" s="233" t="s">
        <v>56</v>
      </c>
      <c r="C42" s="235">
        <v>0</v>
      </c>
      <c r="D42" s="235"/>
      <c r="E42" s="235"/>
      <c r="F42" s="235"/>
      <c r="G42" s="235">
        <f t="shared" si="5"/>
        <v>0</v>
      </c>
      <c r="H42" s="235"/>
      <c r="I42" s="235"/>
      <c r="J42" s="864"/>
      <c r="K42" s="864"/>
      <c r="L42" s="864"/>
      <c r="M42" s="864">
        <f t="shared" si="6"/>
        <v>0</v>
      </c>
      <c r="N42" s="1601"/>
      <c r="O42" s="1601"/>
      <c r="P42" s="1601"/>
      <c r="Q42" s="864">
        <f t="shared" si="7"/>
        <v>0</v>
      </c>
      <c r="R42" s="659">
        <f t="shared" si="3"/>
        <v>0</v>
      </c>
    </row>
    <row r="43" spans="1:18" ht="15.5">
      <c r="A43" s="860">
        <v>2210399</v>
      </c>
      <c r="B43" s="233" t="s">
        <v>57</v>
      </c>
      <c r="C43" s="235">
        <v>0</v>
      </c>
      <c r="D43" s="235">
        <v>1500000</v>
      </c>
      <c r="E43" s="235"/>
      <c r="F43" s="235"/>
      <c r="G43" s="235">
        <f t="shared" si="5"/>
        <v>1500000</v>
      </c>
      <c r="H43" s="235"/>
      <c r="I43" s="235"/>
      <c r="J43" s="864"/>
      <c r="K43" s="864"/>
      <c r="L43" s="864"/>
      <c r="M43" s="864">
        <f t="shared" si="6"/>
        <v>0</v>
      </c>
      <c r="N43" s="1601"/>
      <c r="O43" s="1601"/>
      <c r="P43" s="1601"/>
      <c r="Q43" s="864">
        <f t="shared" si="7"/>
        <v>0</v>
      </c>
      <c r="R43" s="659">
        <f t="shared" si="3"/>
        <v>1500000</v>
      </c>
    </row>
    <row r="44" spans="1:18" ht="15.5" hidden="1">
      <c r="A44" s="232">
        <v>2210401</v>
      </c>
      <c r="B44" s="233" t="s">
        <v>214</v>
      </c>
      <c r="C44" s="235">
        <v>0</v>
      </c>
      <c r="D44" s="235"/>
      <c r="E44" s="235"/>
      <c r="F44" s="235"/>
      <c r="G44" s="235">
        <f t="shared" si="5"/>
        <v>0</v>
      </c>
      <c r="H44" s="235"/>
      <c r="I44" s="235"/>
      <c r="J44" s="864"/>
      <c r="K44" s="864"/>
      <c r="L44" s="864"/>
      <c r="M44" s="864">
        <f t="shared" si="6"/>
        <v>0</v>
      </c>
      <c r="N44" s="1601"/>
      <c r="O44" s="1601"/>
      <c r="P44" s="1601"/>
      <c r="Q44" s="864">
        <f t="shared" si="7"/>
        <v>0</v>
      </c>
      <c r="R44" s="659">
        <f t="shared" si="3"/>
        <v>0</v>
      </c>
    </row>
    <row r="45" spans="1:18" ht="15.5">
      <c r="A45" s="860">
        <v>2210403</v>
      </c>
      <c r="B45" s="233" t="s">
        <v>343</v>
      </c>
      <c r="C45" s="235">
        <v>1885000</v>
      </c>
      <c r="D45" s="235">
        <v>2500000</v>
      </c>
      <c r="E45" s="235"/>
      <c r="F45" s="235"/>
      <c r="G45" s="235">
        <f t="shared" si="5"/>
        <v>2500000</v>
      </c>
      <c r="H45" s="235"/>
      <c r="I45" s="235"/>
      <c r="J45" s="864"/>
      <c r="K45" s="864"/>
      <c r="L45" s="864"/>
      <c r="M45" s="864">
        <f t="shared" si="6"/>
        <v>0</v>
      </c>
      <c r="N45" s="1601"/>
      <c r="O45" s="1601"/>
      <c r="P45" s="1601"/>
      <c r="Q45" s="864">
        <f t="shared" si="7"/>
        <v>0</v>
      </c>
      <c r="R45" s="659">
        <f t="shared" si="3"/>
        <v>2500000</v>
      </c>
    </row>
    <row r="46" spans="1:18" ht="15.5">
      <c r="A46" s="232">
        <v>2210499</v>
      </c>
      <c r="B46" s="849" t="s">
        <v>59</v>
      </c>
      <c r="C46" s="235">
        <v>600000</v>
      </c>
      <c r="D46" s="235">
        <v>1200000</v>
      </c>
      <c r="E46" s="235"/>
      <c r="F46" s="235"/>
      <c r="G46" s="235">
        <f t="shared" si="5"/>
        <v>1200000</v>
      </c>
      <c r="H46" s="235"/>
      <c r="I46" s="235"/>
      <c r="J46" s="864"/>
      <c r="K46" s="864"/>
      <c r="L46" s="864"/>
      <c r="M46" s="864">
        <f t="shared" si="6"/>
        <v>0</v>
      </c>
      <c r="N46" s="1601"/>
      <c r="O46" s="1601"/>
      <c r="P46" s="1601"/>
      <c r="Q46" s="864">
        <f t="shared" si="7"/>
        <v>0</v>
      </c>
      <c r="R46" s="659">
        <f t="shared" si="3"/>
        <v>1200000</v>
      </c>
    </row>
    <row r="47" spans="1:18" ht="15.5" hidden="1">
      <c r="A47" s="232">
        <v>2210502</v>
      </c>
      <c r="B47" s="233" t="s">
        <v>344</v>
      </c>
      <c r="C47" s="235">
        <v>100000</v>
      </c>
      <c r="D47" s="235"/>
      <c r="E47" s="235"/>
      <c r="F47" s="235"/>
      <c r="G47" s="235">
        <f t="shared" si="5"/>
        <v>0</v>
      </c>
      <c r="H47" s="235"/>
      <c r="I47" s="235"/>
      <c r="J47" s="864"/>
      <c r="K47" s="864"/>
      <c r="L47" s="864"/>
      <c r="M47" s="864">
        <f t="shared" si="6"/>
        <v>0</v>
      </c>
      <c r="N47" s="1601"/>
      <c r="O47" s="1601"/>
      <c r="P47" s="1601"/>
      <c r="Q47" s="864">
        <f t="shared" si="7"/>
        <v>0</v>
      </c>
      <c r="R47" s="659">
        <f t="shared" si="3"/>
        <v>0</v>
      </c>
    </row>
    <row r="48" spans="1:18" ht="15.5">
      <c r="A48" s="232">
        <v>2210503</v>
      </c>
      <c r="B48" s="233" t="s">
        <v>61</v>
      </c>
      <c r="C48" s="235">
        <v>0</v>
      </c>
      <c r="D48" s="235">
        <v>100000</v>
      </c>
      <c r="E48" s="235"/>
      <c r="F48" s="235"/>
      <c r="G48" s="235">
        <f t="shared" si="5"/>
        <v>100000</v>
      </c>
      <c r="H48" s="235"/>
      <c r="I48" s="235"/>
      <c r="J48" s="864"/>
      <c r="K48" s="864"/>
      <c r="L48" s="864"/>
      <c r="M48" s="864">
        <f t="shared" si="6"/>
        <v>0</v>
      </c>
      <c r="N48" s="1601"/>
      <c r="O48" s="1601"/>
      <c r="P48" s="1601"/>
      <c r="Q48" s="864">
        <f t="shared" si="7"/>
        <v>0</v>
      </c>
      <c r="R48" s="659">
        <f t="shared" si="3"/>
        <v>100000</v>
      </c>
    </row>
    <row r="49" spans="1:22" ht="15.5">
      <c r="A49" s="860">
        <v>2210504</v>
      </c>
      <c r="B49" s="233" t="s">
        <v>62</v>
      </c>
      <c r="C49" s="235">
        <v>1275000</v>
      </c>
      <c r="D49" s="235"/>
      <c r="E49" s="235"/>
      <c r="F49" s="235"/>
      <c r="G49" s="235">
        <f t="shared" si="5"/>
        <v>0</v>
      </c>
      <c r="H49" s="235"/>
      <c r="I49" s="235"/>
      <c r="J49" s="864"/>
      <c r="K49" s="864"/>
      <c r="L49" s="864">
        <v>500000</v>
      </c>
      <c r="M49" s="864">
        <f t="shared" si="6"/>
        <v>500000</v>
      </c>
      <c r="N49" s="1601"/>
      <c r="O49" s="1601"/>
      <c r="P49" s="1601"/>
      <c r="Q49" s="864">
        <f t="shared" si="7"/>
        <v>0</v>
      </c>
      <c r="R49" s="659">
        <f t="shared" si="3"/>
        <v>500000</v>
      </c>
    </row>
    <row r="50" spans="1:22" s="828" customFormat="1" ht="15.5">
      <c r="A50" s="232">
        <v>2210505</v>
      </c>
      <c r="B50" s="233" t="s">
        <v>216</v>
      </c>
      <c r="C50" s="235">
        <v>1410000</v>
      </c>
      <c r="D50" s="235"/>
      <c r="E50" s="235"/>
      <c r="F50" s="235"/>
      <c r="G50" s="235">
        <f t="shared" si="5"/>
        <v>0</v>
      </c>
      <c r="H50" s="235"/>
      <c r="I50" s="235"/>
      <c r="J50" s="864"/>
      <c r="K50" s="864"/>
      <c r="L50" s="864">
        <v>300000</v>
      </c>
      <c r="M50" s="864">
        <f t="shared" si="6"/>
        <v>300000</v>
      </c>
      <c r="N50" s="1601"/>
      <c r="O50" s="1601"/>
      <c r="P50" s="1601"/>
      <c r="Q50" s="864">
        <f t="shared" si="7"/>
        <v>0</v>
      </c>
      <c r="R50" s="659">
        <f t="shared" si="3"/>
        <v>300000</v>
      </c>
      <c r="S50" s="833"/>
      <c r="T50" s="1534"/>
      <c r="U50" s="1534"/>
      <c r="V50" s="829"/>
    </row>
    <row r="51" spans="1:22" s="828" customFormat="1" ht="15.5">
      <c r="A51" s="232">
        <v>2210599</v>
      </c>
      <c r="B51" s="233" t="s">
        <v>63</v>
      </c>
      <c r="C51" s="235">
        <v>1000000</v>
      </c>
      <c r="D51" s="235">
        <v>300000</v>
      </c>
      <c r="E51" s="235"/>
      <c r="F51" s="235"/>
      <c r="G51" s="235">
        <f t="shared" si="5"/>
        <v>300000</v>
      </c>
      <c r="H51" s="235"/>
      <c r="I51" s="235"/>
      <c r="J51" s="864"/>
      <c r="K51" s="864"/>
      <c r="L51" s="864"/>
      <c r="M51" s="864">
        <f t="shared" si="6"/>
        <v>0</v>
      </c>
      <c r="N51" s="1601"/>
      <c r="O51" s="1601"/>
      <c r="P51" s="1601"/>
      <c r="Q51" s="864">
        <f t="shared" si="7"/>
        <v>0</v>
      </c>
      <c r="R51" s="659">
        <f t="shared" si="3"/>
        <v>300000</v>
      </c>
      <c r="S51" s="833"/>
      <c r="T51" s="1534"/>
      <c r="U51" s="1534"/>
      <c r="V51" s="829"/>
    </row>
    <row r="52" spans="1:22" s="828" customFormat="1" ht="15.5" hidden="1">
      <c r="A52" s="232">
        <v>2210602</v>
      </c>
      <c r="B52" s="233" t="s">
        <v>64</v>
      </c>
      <c r="C52" s="235">
        <v>0</v>
      </c>
      <c r="D52" s="235"/>
      <c r="E52" s="235"/>
      <c r="F52" s="235"/>
      <c r="G52" s="235">
        <f t="shared" si="5"/>
        <v>0</v>
      </c>
      <c r="H52" s="235"/>
      <c r="I52" s="235"/>
      <c r="J52" s="864"/>
      <c r="K52" s="864"/>
      <c r="L52" s="864"/>
      <c r="M52" s="864">
        <f t="shared" si="6"/>
        <v>0</v>
      </c>
      <c r="N52" s="1601"/>
      <c r="O52" s="1601"/>
      <c r="P52" s="1601"/>
      <c r="Q52" s="864">
        <f t="shared" si="7"/>
        <v>0</v>
      </c>
      <c r="R52" s="659">
        <f t="shared" si="3"/>
        <v>0</v>
      </c>
      <c r="S52" s="833"/>
      <c r="T52" s="1534"/>
      <c r="U52" s="1534"/>
      <c r="V52" s="829"/>
    </row>
    <row r="53" spans="1:22" s="828" customFormat="1" ht="15.5" hidden="1">
      <c r="A53" s="232">
        <v>2210603</v>
      </c>
      <c r="B53" s="233" t="s">
        <v>65</v>
      </c>
      <c r="C53" s="235">
        <v>1000000</v>
      </c>
      <c r="D53" s="235"/>
      <c r="E53" s="235"/>
      <c r="F53" s="235"/>
      <c r="G53" s="235">
        <f t="shared" si="5"/>
        <v>0</v>
      </c>
      <c r="H53" s="235"/>
      <c r="I53" s="235"/>
      <c r="J53" s="864"/>
      <c r="K53" s="864"/>
      <c r="L53" s="864"/>
      <c r="M53" s="864">
        <f t="shared" si="6"/>
        <v>0</v>
      </c>
      <c r="N53" s="1601"/>
      <c r="O53" s="1601"/>
      <c r="P53" s="1601"/>
      <c r="Q53" s="864">
        <f t="shared" si="7"/>
        <v>0</v>
      </c>
      <c r="R53" s="659">
        <f t="shared" si="3"/>
        <v>0</v>
      </c>
      <c r="S53" s="833"/>
      <c r="T53" s="1534"/>
      <c r="U53" s="1534"/>
      <c r="V53" s="829"/>
    </row>
    <row r="54" spans="1:22" s="828" customFormat="1" ht="15.5" hidden="1">
      <c r="A54" s="232">
        <v>2210604</v>
      </c>
      <c r="B54" s="233" t="s">
        <v>66</v>
      </c>
      <c r="C54" s="235">
        <v>0</v>
      </c>
      <c r="D54" s="235"/>
      <c r="E54" s="235"/>
      <c r="F54" s="235"/>
      <c r="G54" s="235">
        <f t="shared" si="5"/>
        <v>0</v>
      </c>
      <c r="H54" s="235"/>
      <c r="I54" s="235"/>
      <c r="J54" s="864"/>
      <c r="K54" s="864"/>
      <c r="L54" s="864"/>
      <c r="M54" s="864">
        <f t="shared" si="6"/>
        <v>0</v>
      </c>
      <c r="N54" s="1601"/>
      <c r="O54" s="1601"/>
      <c r="P54" s="1601"/>
      <c r="Q54" s="864">
        <f t="shared" si="7"/>
        <v>0</v>
      </c>
      <c r="R54" s="659">
        <f t="shared" si="3"/>
        <v>0</v>
      </c>
      <c r="S54" s="833"/>
      <c r="T54" s="1534"/>
      <c r="U54" s="1534"/>
      <c r="V54" s="829"/>
    </row>
    <row r="55" spans="1:22" s="828" customFormat="1" ht="15.5" hidden="1">
      <c r="A55" s="232">
        <v>2210606</v>
      </c>
      <c r="B55" s="233" t="s">
        <v>67</v>
      </c>
      <c r="C55" s="235">
        <v>0</v>
      </c>
      <c r="D55" s="235"/>
      <c r="E55" s="235"/>
      <c r="F55" s="235"/>
      <c r="G55" s="235">
        <f t="shared" si="5"/>
        <v>0</v>
      </c>
      <c r="H55" s="235"/>
      <c r="I55" s="235"/>
      <c r="J55" s="864"/>
      <c r="K55" s="864"/>
      <c r="L55" s="864"/>
      <c r="M55" s="864">
        <f t="shared" si="6"/>
        <v>0</v>
      </c>
      <c r="N55" s="1601"/>
      <c r="O55" s="1601"/>
      <c r="P55" s="1601"/>
      <c r="Q55" s="864">
        <f t="shared" si="7"/>
        <v>0</v>
      </c>
      <c r="R55" s="659">
        <f t="shared" si="3"/>
        <v>0</v>
      </c>
      <c r="S55" s="833"/>
      <c r="T55" s="1534"/>
      <c r="U55" s="1534"/>
      <c r="V55" s="829"/>
    </row>
    <row r="56" spans="1:22" s="828" customFormat="1" ht="15.5" hidden="1">
      <c r="A56" s="232">
        <v>2210701</v>
      </c>
      <c r="B56" s="233" t="s">
        <v>345</v>
      </c>
      <c r="C56" s="235">
        <v>0</v>
      </c>
      <c r="D56" s="235"/>
      <c r="E56" s="235"/>
      <c r="F56" s="235"/>
      <c r="G56" s="235">
        <f t="shared" si="5"/>
        <v>0</v>
      </c>
      <c r="H56" s="235"/>
      <c r="I56" s="235"/>
      <c r="J56" s="864"/>
      <c r="K56" s="864"/>
      <c r="L56" s="864"/>
      <c r="M56" s="864">
        <f t="shared" si="6"/>
        <v>0</v>
      </c>
      <c r="N56" s="1601"/>
      <c r="O56" s="1601"/>
      <c r="P56" s="1601"/>
      <c r="Q56" s="864">
        <f t="shared" si="7"/>
        <v>0</v>
      </c>
      <c r="R56" s="659">
        <f t="shared" si="3"/>
        <v>0</v>
      </c>
      <c r="S56" s="833"/>
      <c r="T56" s="1534"/>
      <c r="U56" s="1534"/>
      <c r="V56" s="829"/>
    </row>
    <row r="57" spans="1:22" s="828" customFormat="1" ht="15.5" hidden="1">
      <c r="A57" s="232">
        <v>2210702</v>
      </c>
      <c r="B57" s="233" t="s">
        <v>69</v>
      </c>
      <c r="C57" s="235">
        <v>2200000</v>
      </c>
      <c r="D57" s="235"/>
      <c r="E57" s="235"/>
      <c r="F57" s="235"/>
      <c r="G57" s="235">
        <f t="shared" si="5"/>
        <v>0</v>
      </c>
      <c r="H57" s="235"/>
      <c r="I57" s="235"/>
      <c r="J57" s="864"/>
      <c r="K57" s="864"/>
      <c r="L57" s="864"/>
      <c r="M57" s="864">
        <f t="shared" si="6"/>
        <v>0</v>
      </c>
      <c r="N57" s="1601"/>
      <c r="O57" s="1601"/>
      <c r="P57" s="1601"/>
      <c r="Q57" s="864">
        <f t="shared" si="7"/>
        <v>0</v>
      </c>
      <c r="R57" s="659">
        <f t="shared" si="3"/>
        <v>0</v>
      </c>
      <c r="S57" s="833"/>
      <c r="T57" s="1534"/>
      <c r="U57" s="1534"/>
      <c r="V57" s="829"/>
    </row>
    <row r="58" spans="1:22" s="828" customFormat="1" ht="15.5" hidden="1">
      <c r="A58" s="232">
        <v>2210703</v>
      </c>
      <c r="B58" s="233" t="s">
        <v>70</v>
      </c>
      <c r="C58" s="235">
        <v>500000</v>
      </c>
      <c r="D58" s="235"/>
      <c r="E58" s="235"/>
      <c r="F58" s="235"/>
      <c r="G58" s="235">
        <f t="shared" si="5"/>
        <v>0</v>
      </c>
      <c r="H58" s="235"/>
      <c r="I58" s="235"/>
      <c r="J58" s="864"/>
      <c r="K58" s="864"/>
      <c r="L58" s="864"/>
      <c r="M58" s="864">
        <f t="shared" si="6"/>
        <v>0</v>
      </c>
      <c r="N58" s="1601"/>
      <c r="O58" s="1601"/>
      <c r="P58" s="1601"/>
      <c r="Q58" s="864">
        <f t="shared" si="7"/>
        <v>0</v>
      </c>
      <c r="R58" s="659">
        <f t="shared" si="3"/>
        <v>0</v>
      </c>
      <c r="S58" s="833"/>
      <c r="T58" s="1534"/>
      <c r="U58" s="1534"/>
      <c r="V58" s="829"/>
    </row>
    <row r="59" spans="1:22" s="828" customFormat="1" ht="15.5" hidden="1">
      <c r="A59" s="232">
        <v>2210714</v>
      </c>
      <c r="B59" s="233" t="s">
        <v>219</v>
      </c>
      <c r="C59" s="235">
        <v>900000</v>
      </c>
      <c r="D59" s="235"/>
      <c r="E59" s="235"/>
      <c r="F59" s="235"/>
      <c r="G59" s="235">
        <f t="shared" si="5"/>
        <v>0</v>
      </c>
      <c r="H59" s="235"/>
      <c r="I59" s="235"/>
      <c r="J59" s="864"/>
      <c r="K59" s="864"/>
      <c r="L59" s="864"/>
      <c r="M59" s="864">
        <f t="shared" si="6"/>
        <v>0</v>
      </c>
      <c r="N59" s="1601"/>
      <c r="O59" s="1601"/>
      <c r="P59" s="1601"/>
      <c r="Q59" s="864">
        <f t="shared" si="7"/>
        <v>0</v>
      </c>
      <c r="R59" s="659">
        <f t="shared" si="3"/>
        <v>0</v>
      </c>
      <c r="S59" s="833"/>
      <c r="T59" s="1534"/>
      <c r="U59" s="1534"/>
      <c r="V59" s="829"/>
    </row>
    <row r="60" spans="1:22" s="828" customFormat="1" ht="15.5">
      <c r="A60" s="232">
        <v>2210799</v>
      </c>
      <c r="B60" s="233" t="s">
        <v>346</v>
      </c>
      <c r="C60" s="235">
        <v>0</v>
      </c>
      <c r="D60" s="235">
        <v>1000000</v>
      </c>
      <c r="E60" s="235"/>
      <c r="F60" s="235"/>
      <c r="G60" s="235">
        <f t="shared" si="5"/>
        <v>1000000</v>
      </c>
      <c r="H60" s="235"/>
      <c r="I60" s="235"/>
      <c r="J60" s="864"/>
      <c r="K60" s="864"/>
      <c r="L60" s="864"/>
      <c r="M60" s="864">
        <f t="shared" si="6"/>
        <v>0</v>
      </c>
      <c r="N60" s="1601"/>
      <c r="O60" s="1601"/>
      <c r="P60" s="1601"/>
      <c r="Q60" s="864">
        <f t="shared" si="7"/>
        <v>0</v>
      </c>
      <c r="R60" s="659">
        <f t="shared" si="3"/>
        <v>1000000</v>
      </c>
      <c r="S60" s="833"/>
      <c r="T60" s="1534"/>
      <c r="U60" s="1534"/>
      <c r="V60" s="829"/>
    </row>
    <row r="61" spans="1:22" s="828" customFormat="1" ht="31">
      <c r="A61" s="232">
        <v>2210801</v>
      </c>
      <c r="B61" s="233" t="s">
        <v>73</v>
      </c>
      <c r="C61" s="235">
        <v>500000</v>
      </c>
      <c r="D61" s="235">
        <v>200000</v>
      </c>
      <c r="E61" s="235"/>
      <c r="F61" s="235"/>
      <c r="G61" s="235">
        <f t="shared" si="5"/>
        <v>200000</v>
      </c>
      <c r="H61" s="235"/>
      <c r="I61" s="235"/>
      <c r="J61" s="864"/>
      <c r="K61" s="864"/>
      <c r="L61" s="864"/>
      <c r="M61" s="864">
        <f t="shared" si="6"/>
        <v>0</v>
      </c>
      <c r="N61" s="1601"/>
      <c r="O61" s="1601"/>
      <c r="P61" s="1601"/>
      <c r="Q61" s="864">
        <f t="shared" si="7"/>
        <v>0</v>
      </c>
      <c r="R61" s="659">
        <f t="shared" si="3"/>
        <v>200000</v>
      </c>
      <c r="S61" s="833"/>
      <c r="T61" s="1534"/>
      <c r="U61" s="1534"/>
      <c r="V61" s="829"/>
    </row>
    <row r="62" spans="1:22" s="828" customFormat="1" ht="31">
      <c r="A62" s="232">
        <v>2210802</v>
      </c>
      <c r="B62" s="233" t="s">
        <v>74</v>
      </c>
      <c r="C62" s="235">
        <v>0</v>
      </c>
      <c r="D62" s="235">
        <v>2000000</v>
      </c>
      <c r="E62" s="235"/>
      <c r="F62" s="235"/>
      <c r="G62" s="235">
        <f t="shared" si="5"/>
        <v>2000000</v>
      </c>
      <c r="H62" s="235"/>
      <c r="I62" s="235"/>
      <c r="J62" s="864"/>
      <c r="K62" s="864"/>
      <c r="L62" s="864"/>
      <c r="M62" s="864">
        <f t="shared" si="6"/>
        <v>0</v>
      </c>
      <c r="N62" s="1601"/>
      <c r="O62" s="1601"/>
      <c r="P62" s="1601"/>
      <c r="Q62" s="864">
        <f t="shared" si="7"/>
        <v>0</v>
      </c>
      <c r="R62" s="659">
        <f t="shared" si="3"/>
        <v>2000000</v>
      </c>
      <c r="S62" s="833"/>
      <c r="T62" s="1534"/>
      <c r="U62" s="1534"/>
      <c r="V62" s="829"/>
    </row>
    <row r="63" spans="1:22" s="828" customFormat="1" ht="15.5">
      <c r="A63" s="232">
        <v>2210805</v>
      </c>
      <c r="B63" s="233" t="s">
        <v>347</v>
      </c>
      <c r="C63" s="235">
        <v>0</v>
      </c>
      <c r="D63" s="235">
        <v>300000</v>
      </c>
      <c r="E63" s="235"/>
      <c r="F63" s="235"/>
      <c r="G63" s="235">
        <f t="shared" si="5"/>
        <v>300000</v>
      </c>
      <c r="H63" s="235"/>
      <c r="I63" s="235"/>
      <c r="J63" s="235"/>
      <c r="K63" s="235"/>
      <c r="L63" s="864"/>
      <c r="M63" s="864">
        <f t="shared" si="6"/>
        <v>0</v>
      </c>
      <c r="N63" s="1601"/>
      <c r="O63" s="1601"/>
      <c r="P63" s="1601"/>
      <c r="Q63" s="864">
        <f t="shared" si="7"/>
        <v>0</v>
      </c>
      <c r="R63" s="659">
        <f t="shared" si="3"/>
        <v>300000</v>
      </c>
      <c r="S63" s="833"/>
      <c r="T63" s="1534"/>
      <c r="U63" s="1534"/>
      <c r="V63" s="829"/>
    </row>
    <row r="64" spans="1:22" s="828" customFormat="1" ht="15.5" hidden="1">
      <c r="A64" s="232">
        <v>2210809</v>
      </c>
      <c r="B64" s="849" t="s">
        <v>76</v>
      </c>
      <c r="C64" s="235">
        <v>0</v>
      </c>
      <c r="D64" s="235"/>
      <c r="E64" s="235"/>
      <c r="F64" s="235"/>
      <c r="G64" s="235">
        <f t="shared" si="5"/>
        <v>0</v>
      </c>
      <c r="H64" s="235"/>
      <c r="I64" s="235"/>
      <c r="J64" s="864"/>
      <c r="K64" s="864"/>
      <c r="L64" s="864"/>
      <c r="M64" s="864">
        <f t="shared" si="6"/>
        <v>0</v>
      </c>
      <c r="N64" s="1601"/>
      <c r="O64" s="1601"/>
      <c r="P64" s="1601"/>
      <c r="Q64" s="864">
        <f t="shared" si="7"/>
        <v>0</v>
      </c>
      <c r="R64" s="659">
        <f t="shared" si="3"/>
        <v>0</v>
      </c>
      <c r="S64" s="833"/>
      <c r="T64" s="1534"/>
      <c r="U64" s="1534"/>
      <c r="V64" s="829"/>
    </row>
    <row r="65" spans="1:22" s="828" customFormat="1" ht="15.5">
      <c r="A65" s="232">
        <v>2210904</v>
      </c>
      <c r="B65" s="233" t="s">
        <v>77</v>
      </c>
      <c r="C65" s="235">
        <v>0</v>
      </c>
      <c r="D65" s="235">
        <v>1000000</v>
      </c>
      <c r="E65" s="235"/>
      <c r="F65" s="235"/>
      <c r="G65" s="235">
        <f t="shared" si="5"/>
        <v>1000000</v>
      </c>
      <c r="H65" s="235"/>
      <c r="I65" s="235"/>
      <c r="J65" s="864"/>
      <c r="K65" s="864"/>
      <c r="L65" s="864"/>
      <c r="M65" s="864">
        <f t="shared" si="6"/>
        <v>0</v>
      </c>
      <c r="N65" s="1601"/>
      <c r="O65" s="1601"/>
      <c r="P65" s="1601"/>
      <c r="Q65" s="864">
        <f t="shared" si="7"/>
        <v>0</v>
      </c>
      <c r="R65" s="659">
        <f t="shared" si="3"/>
        <v>1000000</v>
      </c>
      <c r="S65" s="833"/>
      <c r="T65" s="1534"/>
      <c r="U65" s="1534"/>
      <c r="V65" s="829"/>
    </row>
    <row r="66" spans="1:22" s="828" customFormat="1" ht="15.5">
      <c r="A66" s="232">
        <v>2210910</v>
      </c>
      <c r="B66" s="233" t="s">
        <v>78</v>
      </c>
      <c r="C66" s="235">
        <v>0</v>
      </c>
      <c r="D66" s="235"/>
      <c r="E66" s="235"/>
      <c r="F66" s="235">
        <v>2000000</v>
      </c>
      <c r="G66" s="235">
        <f t="shared" si="5"/>
        <v>2000000</v>
      </c>
      <c r="H66" s="235"/>
      <c r="I66" s="235"/>
      <c r="J66" s="864"/>
      <c r="K66" s="864"/>
      <c r="L66" s="864"/>
      <c r="M66" s="864">
        <f t="shared" si="6"/>
        <v>0</v>
      </c>
      <c r="N66" s="1601"/>
      <c r="O66" s="1601"/>
      <c r="P66" s="1601"/>
      <c r="Q66" s="864">
        <f t="shared" si="7"/>
        <v>0</v>
      </c>
      <c r="R66" s="659">
        <f t="shared" si="3"/>
        <v>2000000</v>
      </c>
      <c r="S66" s="833"/>
      <c r="T66" s="1534"/>
      <c r="U66" s="1534"/>
      <c r="V66" s="829"/>
    </row>
    <row r="67" spans="1:22" s="828" customFormat="1" ht="15.5">
      <c r="A67" s="232">
        <v>2211001</v>
      </c>
      <c r="B67" s="233" t="s">
        <v>348</v>
      </c>
      <c r="C67" s="235">
        <v>0</v>
      </c>
      <c r="D67" s="235"/>
      <c r="E67" s="235"/>
      <c r="F67" s="235"/>
      <c r="G67" s="235">
        <f t="shared" si="5"/>
        <v>0</v>
      </c>
      <c r="H67" s="235"/>
      <c r="I67" s="235"/>
      <c r="J67" s="864"/>
      <c r="K67" s="864"/>
      <c r="L67" s="864"/>
      <c r="M67" s="864">
        <f t="shared" si="6"/>
        <v>0</v>
      </c>
      <c r="N67" s="1601"/>
      <c r="O67" s="1601">
        <v>23000000</v>
      </c>
      <c r="P67" s="1601"/>
      <c r="Q67" s="864">
        <f t="shared" si="7"/>
        <v>23000000</v>
      </c>
      <c r="R67" s="659">
        <f t="shared" si="3"/>
        <v>23000000</v>
      </c>
      <c r="S67" s="833"/>
      <c r="T67" s="1534"/>
      <c r="U67" s="1534"/>
      <c r="V67" s="829"/>
    </row>
    <row r="68" spans="1:22" s="828" customFormat="1" ht="31">
      <c r="A68" s="232">
        <v>2211002</v>
      </c>
      <c r="B68" s="233" t="s">
        <v>349</v>
      </c>
      <c r="C68" s="235">
        <v>400000</v>
      </c>
      <c r="D68" s="235"/>
      <c r="E68" s="235"/>
      <c r="F68" s="235"/>
      <c r="G68" s="235">
        <f t="shared" si="5"/>
        <v>0</v>
      </c>
      <c r="H68" s="235"/>
      <c r="I68" s="235"/>
      <c r="J68" s="864"/>
      <c r="K68" s="864"/>
      <c r="L68" s="864"/>
      <c r="M68" s="864">
        <f t="shared" si="6"/>
        <v>0</v>
      </c>
      <c r="N68" s="1601"/>
      <c r="O68" s="1601">
        <v>4000000</v>
      </c>
      <c r="P68" s="1601"/>
      <c r="Q68" s="864">
        <f t="shared" si="7"/>
        <v>4000000</v>
      </c>
      <c r="R68" s="659">
        <f t="shared" si="3"/>
        <v>4000000</v>
      </c>
      <c r="S68" s="833"/>
      <c r="T68" s="1534"/>
      <c r="U68" s="1534"/>
      <c r="V68" s="829"/>
    </row>
    <row r="69" spans="1:22" s="828" customFormat="1" ht="15.5" hidden="1">
      <c r="A69" s="232">
        <v>2211003</v>
      </c>
      <c r="B69" s="233" t="s">
        <v>81</v>
      </c>
      <c r="C69" s="235">
        <v>300000</v>
      </c>
      <c r="D69" s="235"/>
      <c r="E69" s="235"/>
      <c r="F69" s="235"/>
      <c r="G69" s="235">
        <f t="shared" si="5"/>
        <v>0</v>
      </c>
      <c r="H69" s="235"/>
      <c r="I69" s="235"/>
      <c r="J69" s="864"/>
      <c r="K69" s="864"/>
      <c r="L69" s="864"/>
      <c r="M69" s="864">
        <f t="shared" si="6"/>
        <v>0</v>
      </c>
      <c r="N69" s="1601"/>
      <c r="O69" s="1601"/>
      <c r="P69" s="1601"/>
      <c r="Q69" s="864">
        <f t="shared" si="7"/>
        <v>0</v>
      </c>
      <c r="R69" s="659">
        <f t="shared" si="3"/>
        <v>0</v>
      </c>
      <c r="S69" s="833"/>
      <c r="T69" s="1534"/>
      <c r="U69" s="1534"/>
      <c r="V69" s="829"/>
    </row>
    <row r="70" spans="1:22" s="829" customFormat="1" ht="15.5">
      <c r="A70" s="867">
        <v>2211004</v>
      </c>
      <c r="B70" s="868" t="s">
        <v>82</v>
      </c>
      <c r="C70" s="235">
        <v>1100000</v>
      </c>
      <c r="D70" s="235"/>
      <c r="E70" s="235"/>
      <c r="F70" s="235"/>
      <c r="G70" s="235">
        <f t="shared" si="5"/>
        <v>0</v>
      </c>
      <c r="H70" s="235">
        <v>2500000</v>
      </c>
      <c r="I70" s="235"/>
      <c r="J70" s="864"/>
      <c r="K70" s="864">
        <v>200000</v>
      </c>
      <c r="L70" s="864"/>
      <c r="M70" s="864">
        <f t="shared" si="6"/>
        <v>2700000</v>
      </c>
      <c r="N70" s="1601"/>
      <c r="O70" s="1601"/>
      <c r="P70" s="1601"/>
      <c r="Q70" s="864">
        <f t="shared" si="7"/>
        <v>0</v>
      </c>
      <c r="R70" s="659">
        <f t="shared" ref="R70:R133" si="8">SUM(Q70+M70+G70)</f>
        <v>2700000</v>
      </c>
      <c r="S70" s="833"/>
      <c r="T70" s="1534"/>
      <c r="U70" s="1534"/>
    </row>
    <row r="71" spans="1:22" s="828" customFormat="1" ht="15.5" hidden="1">
      <c r="A71" s="232">
        <v>2211005</v>
      </c>
      <c r="B71" s="233" t="s">
        <v>83</v>
      </c>
      <c r="C71" s="235">
        <v>0</v>
      </c>
      <c r="D71" s="235"/>
      <c r="E71" s="235"/>
      <c r="F71" s="235"/>
      <c r="G71" s="235">
        <f t="shared" si="5"/>
        <v>0</v>
      </c>
      <c r="H71" s="235"/>
      <c r="I71" s="235"/>
      <c r="J71" s="864"/>
      <c r="K71" s="864"/>
      <c r="L71" s="864"/>
      <c r="M71" s="864">
        <f t="shared" si="6"/>
        <v>0</v>
      </c>
      <c r="N71" s="1601"/>
      <c r="O71" s="1601"/>
      <c r="P71" s="1601"/>
      <c r="Q71" s="864">
        <f t="shared" si="7"/>
        <v>0</v>
      </c>
      <c r="R71" s="659">
        <f t="shared" si="8"/>
        <v>0</v>
      </c>
      <c r="S71" s="833"/>
      <c r="T71" s="1534"/>
      <c r="U71" s="1534"/>
      <c r="V71" s="829"/>
    </row>
    <row r="72" spans="1:22" s="828" customFormat="1" ht="15.5" hidden="1">
      <c r="A72" s="232">
        <v>2211001</v>
      </c>
      <c r="B72" s="233" t="s">
        <v>350</v>
      </c>
      <c r="C72" s="235">
        <v>951953</v>
      </c>
      <c r="D72" s="235"/>
      <c r="E72" s="235"/>
      <c r="F72" s="235"/>
      <c r="G72" s="235">
        <f t="shared" si="5"/>
        <v>0</v>
      </c>
      <c r="H72" s="235"/>
      <c r="I72" s="235"/>
      <c r="J72" s="864"/>
      <c r="K72" s="864"/>
      <c r="L72" s="864"/>
      <c r="M72" s="864">
        <f t="shared" si="6"/>
        <v>0</v>
      </c>
      <c r="N72" s="1601"/>
      <c r="O72" s="1601"/>
      <c r="P72" s="1601"/>
      <c r="Q72" s="864">
        <f t="shared" si="7"/>
        <v>0</v>
      </c>
      <c r="R72" s="659">
        <f t="shared" si="8"/>
        <v>0</v>
      </c>
      <c r="S72" s="833"/>
      <c r="T72" s="1534"/>
      <c r="U72" s="1534"/>
      <c r="V72" s="829"/>
    </row>
    <row r="73" spans="1:22" s="828" customFormat="1" ht="15.5" hidden="1">
      <c r="A73" s="232">
        <v>2211007</v>
      </c>
      <c r="B73" s="233" t="s">
        <v>85</v>
      </c>
      <c r="C73" s="235">
        <v>0</v>
      </c>
      <c r="D73" s="235"/>
      <c r="E73" s="235"/>
      <c r="F73" s="235"/>
      <c r="G73" s="235">
        <f t="shared" si="5"/>
        <v>0</v>
      </c>
      <c r="H73" s="235"/>
      <c r="I73" s="235"/>
      <c r="J73" s="864"/>
      <c r="K73" s="864"/>
      <c r="L73" s="864"/>
      <c r="M73" s="864">
        <f t="shared" si="6"/>
        <v>0</v>
      </c>
      <c r="N73" s="1601"/>
      <c r="O73" s="1601"/>
      <c r="P73" s="1601"/>
      <c r="Q73" s="864">
        <f t="shared" si="7"/>
        <v>0</v>
      </c>
      <c r="R73" s="659">
        <f t="shared" si="8"/>
        <v>0</v>
      </c>
      <c r="S73" s="833"/>
      <c r="T73" s="1534"/>
      <c r="U73" s="1534"/>
      <c r="V73" s="829"/>
    </row>
    <row r="74" spans="1:22" s="828" customFormat="1" ht="31">
      <c r="A74" s="232">
        <v>2211008</v>
      </c>
      <c r="B74" s="233" t="s">
        <v>865</v>
      </c>
      <c r="C74" s="235">
        <v>0</v>
      </c>
      <c r="D74" s="235">
        <v>3000000</v>
      </c>
      <c r="E74" s="235"/>
      <c r="F74" s="235"/>
      <c r="G74" s="235">
        <f t="shared" si="5"/>
        <v>3000000</v>
      </c>
      <c r="H74" s="235"/>
      <c r="I74" s="235"/>
      <c r="J74" s="864"/>
      <c r="K74" s="864"/>
      <c r="L74" s="864"/>
      <c r="M74" s="864">
        <f t="shared" si="6"/>
        <v>0</v>
      </c>
      <c r="N74" s="1601"/>
      <c r="O74" s="1601"/>
      <c r="P74" s="1601"/>
      <c r="Q74" s="864">
        <f t="shared" si="7"/>
        <v>0</v>
      </c>
      <c r="R74" s="659">
        <f t="shared" si="8"/>
        <v>3000000</v>
      </c>
      <c r="S74" s="833"/>
      <c r="T74" s="1534"/>
      <c r="U74" s="1534"/>
      <c r="V74" s="829"/>
    </row>
    <row r="75" spans="1:22" s="828" customFormat="1" ht="15.5" hidden="1">
      <c r="A75" s="232">
        <v>2211009</v>
      </c>
      <c r="B75" s="849" t="s">
        <v>87</v>
      </c>
      <c r="C75" s="235">
        <v>1500000</v>
      </c>
      <c r="D75" s="235"/>
      <c r="E75" s="235"/>
      <c r="F75" s="235"/>
      <c r="G75" s="235">
        <f t="shared" si="5"/>
        <v>0</v>
      </c>
      <c r="H75" s="235"/>
      <c r="I75" s="235"/>
      <c r="J75" s="864"/>
      <c r="K75" s="864"/>
      <c r="L75" s="864"/>
      <c r="M75" s="864">
        <f t="shared" si="6"/>
        <v>0</v>
      </c>
      <c r="N75" s="1601"/>
      <c r="O75" s="1601"/>
      <c r="P75" s="1601"/>
      <c r="Q75" s="864">
        <f t="shared" si="7"/>
        <v>0</v>
      </c>
      <c r="R75" s="659">
        <f t="shared" si="8"/>
        <v>0</v>
      </c>
      <c r="S75" s="833"/>
      <c r="T75" s="1534"/>
      <c r="U75" s="1534"/>
      <c r="V75" s="829"/>
    </row>
    <row r="76" spans="1:22" s="828" customFormat="1" ht="15.5">
      <c r="A76" s="232">
        <v>2211015</v>
      </c>
      <c r="B76" s="849" t="s">
        <v>88</v>
      </c>
      <c r="C76" s="235">
        <v>5000000</v>
      </c>
      <c r="D76" s="235"/>
      <c r="E76" s="235"/>
      <c r="F76" s="235">
        <v>5000000</v>
      </c>
      <c r="G76" s="235">
        <f t="shared" si="5"/>
        <v>5000000</v>
      </c>
      <c r="H76" s="235"/>
      <c r="I76" s="235"/>
      <c r="J76" s="864"/>
      <c r="K76" s="864"/>
      <c r="L76" s="864"/>
      <c r="M76" s="864">
        <f t="shared" si="6"/>
        <v>0</v>
      </c>
      <c r="N76" s="1601"/>
      <c r="O76" s="1601"/>
      <c r="P76" s="1601"/>
      <c r="Q76" s="864">
        <f t="shared" si="7"/>
        <v>0</v>
      </c>
      <c r="R76" s="659">
        <f t="shared" si="8"/>
        <v>5000000</v>
      </c>
      <c r="S76" s="833"/>
      <c r="T76" s="1534"/>
      <c r="U76" s="1534"/>
      <c r="V76" s="829"/>
    </row>
    <row r="77" spans="1:22" s="828" customFormat="1" ht="15.5" hidden="1">
      <c r="A77" s="232">
        <v>2211016</v>
      </c>
      <c r="B77" s="233" t="s">
        <v>89</v>
      </c>
      <c r="C77" s="235">
        <v>70000000</v>
      </c>
      <c r="D77" s="235"/>
      <c r="E77" s="235"/>
      <c r="F77" s="235"/>
      <c r="G77" s="235">
        <f t="shared" si="5"/>
        <v>0</v>
      </c>
      <c r="H77" s="235"/>
      <c r="I77" s="235"/>
      <c r="J77" s="864"/>
      <c r="K77" s="864"/>
      <c r="L77" s="864"/>
      <c r="M77" s="864">
        <f t="shared" si="6"/>
        <v>0</v>
      </c>
      <c r="N77" s="1601"/>
      <c r="O77" s="1601"/>
      <c r="P77" s="1601"/>
      <c r="Q77" s="864">
        <f t="shared" si="7"/>
        <v>0</v>
      </c>
      <c r="R77" s="659">
        <f t="shared" si="8"/>
        <v>0</v>
      </c>
      <c r="S77" s="833"/>
      <c r="T77" s="1534"/>
      <c r="U77" s="1534"/>
      <c r="V77" s="829"/>
    </row>
    <row r="78" spans="1:22" s="828" customFormat="1" ht="15.5" hidden="1">
      <c r="A78" s="232">
        <v>2211019</v>
      </c>
      <c r="B78" s="233" t="s">
        <v>90</v>
      </c>
      <c r="C78" s="235">
        <v>20000000</v>
      </c>
      <c r="D78" s="235"/>
      <c r="E78" s="235"/>
      <c r="F78" s="235"/>
      <c r="G78" s="235">
        <f t="shared" si="5"/>
        <v>0</v>
      </c>
      <c r="H78" s="235"/>
      <c r="I78" s="235"/>
      <c r="J78" s="864"/>
      <c r="K78" s="864"/>
      <c r="L78" s="864"/>
      <c r="M78" s="864">
        <f t="shared" si="6"/>
        <v>0</v>
      </c>
      <c r="N78" s="1601"/>
      <c r="O78" s="1601"/>
      <c r="P78" s="1601"/>
      <c r="Q78" s="864">
        <f t="shared" si="7"/>
        <v>0</v>
      </c>
      <c r="R78" s="659">
        <f t="shared" si="8"/>
        <v>0</v>
      </c>
      <c r="S78" s="833"/>
      <c r="T78" s="1534"/>
      <c r="U78" s="1534"/>
      <c r="V78" s="829"/>
    </row>
    <row r="79" spans="1:22" s="828" customFormat="1" ht="15.5">
      <c r="A79" s="232">
        <v>2211021</v>
      </c>
      <c r="B79" s="233" t="s">
        <v>91</v>
      </c>
      <c r="C79" s="235">
        <v>0</v>
      </c>
      <c r="D79" s="235">
        <v>200000</v>
      </c>
      <c r="E79" s="235"/>
      <c r="F79" s="235"/>
      <c r="G79" s="235">
        <f t="shared" si="5"/>
        <v>200000</v>
      </c>
      <c r="H79" s="235"/>
      <c r="I79" s="235"/>
      <c r="J79" s="864"/>
      <c r="K79" s="864"/>
      <c r="L79" s="864"/>
      <c r="M79" s="864">
        <f t="shared" si="6"/>
        <v>0</v>
      </c>
      <c r="N79" s="1601"/>
      <c r="O79" s="1601"/>
      <c r="P79" s="1601"/>
      <c r="Q79" s="864">
        <f t="shared" si="7"/>
        <v>0</v>
      </c>
      <c r="R79" s="659">
        <f t="shared" si="8"/>
        <v>200000</v>
      </c>
      <c r="S79" s="833"/>
      <c r="T79" s="1534"/>
      <c r="U79" s="1534"/>
      <c r="V79" s="829"/>
    </row>
    <row r="80" spans="1:22" s="828" customFormat="1" ht="15.5" hidden="1">
      <c r="A80" s="232">
        <v>2211023</v>
      </c>
      <c r="B80" s="233" t="s">
        <v>92</v>
      </c>
      <c r="C80" s="235">
        <v>2500000</v>
      </c>
      <c r="D80" s="235"/>
      <c r="E80" s="235"/>
      <c r="F80" s="235"/>
      <c r="G80" s="235">
        <f t="shared" si="5"/>
        <v>0</v>
      </c>
      <c r="H80" s="235"/>
      <c r="I80" s="235"/>
      <c r="J80" s="864"/>
      <c r="K80" s="864"/>
      <c r="L80" s="864"/>
      <c r="M80" s="864">
        <f t="shared" si="6"/>
        <v>0</v>
      </c>
      <c r="N80" s="1601"/>
      <c r="O80" s="1601"/>
      <c r="P80" s="1601"/>
      <c r="Q80" s="864">
        <f t="shared" si="7"/>
        <v>0</v>
      </c>
      <c r="R80" s="659">
        <f t="shared" si="8"/>
        <v>0</v>
      </c>
      <c r="S80" s="833"/>
      <c r="T80" s="1534"/>
      <c r="U80" s="1534"/>
      <c r="V80" s="829"/>
    </row>
    <row r="81" spans="1:22" s="828" customFormat="1" ht="15.5" hidden="1">
      <c r="A81" s="232">
        <v>2211026</v>
      </c>
      <c r="B81" s="233" t="s">
        <v>93</v>
      </c>
      <c r="C81" s="235">
        <v>2500000</v>
      </c>
      <c r="D81" s="235"/>
      <c r="E81" s="235"/>
      <c r="F81" s="235"/>
      <c r="G81" s="235">
        <f t="shared" si="5"/>
        <v>0</v>
      </c>
      <c r="H81" s="235"/>
      <c r="I81" s="235"/>
      <c r="J81" s="864"/>
      <c r="K81" s="864"/>
      <c r="L81" s="864"/>
      <c r="M81" s="864">
        <f t="shared" si="6"/>
        <v>0</v>
      </c>
      <c r="N81" s="1601"/>
      <c r="O81" s="1601"/>
      <c r="P81" s="1601"/>
      <c r="Q81" s="864">
        <f t="shared" si="7"/>
        <v>0</v>
      </c>
      <c r="R81" s="659">
        <f t="shared" si="8"/>
        <v>0</v>
      </c>
      <c r="S81" s="833"/>
      <c r="T81" s="1534"/>
      <c r="U81" s="1534"/>
      <c r="V81" s="829"/>
    </row>
    <row r="82" spans="1:22" s="828" customFormat="1" ht="15.5">
      <c r="A82" s="232">
        <v>2211028</v>
      </c>
      <c r="B82" s="233" t="s">
        <v>94</v>
      </c>
      <c r="C82" s="235">
        <v>0</v>
      </c>
      <c r="D82" s="235"/>
      <c r="E82" s="235"/>
      <c r="F82" s="235"/>
      <c r="G82" s="235">
        <f t="shared" si="5"/>
        <v>0</v>
      </c>
      <c r="H82" s="235"/>
      <c r="I82" s="235"/>
      <c r="J82" s="864"/>
      <c r="K82" s="864"/>
      <c r="L82" s="864"/>
      <c r="M82" s="864">
        <f t="shared" si="6"/>
        <v>0</v>
      </c>
      <c r="N82" s="1601">
        <v>3000000</v>
      </c>
      <c r="O82" s="1601"/>
      <c r="P82" s="1601"/>
      <c r="Q82" s="864">
        <f t="shared" si="7"/>
        <v>3000000</v>
      </c>
      <c r="R82" s="659">
        <f t="shared" si="8"/>
        <v>3000000</v>
      </c>
      <c r="S82" s="833"/>
      <c r="T82" s="1534"/>
      <c r="U82" s="1534"/>
      <c r="V82" s="829"/>
    </row>
    <row r="83" spans="1:22" s="828" customFormat="1" ht="15.5" hidden="1">
      <c r="A83" s="232">
        <v>2211029</v>
      </c>
      <c r="B83" s="233" t="s">
        <v>95</v>
      </c>
      <c r="C83" s="235">
        <v>0</v>
      </c>
      <c r="D83" s="235"/>
      <c r="E83" s="235"/>
      <c r="F83" s="235"/>
      <c r="G83" s="235">
        <f t="shared" si="5"/>
        <v>0</v>
      </c>
      <c r="H83" s="235"/>
      <c r="I83" s="235"/>
      <c r="J83" s="864"/>
      <c r="K83" s="864"/>
      <c r="L83" s="864"/>
      <c r="M83" s="864">
        <f t="shared" si="6"/>
        <v>0</v>
      </c>
      <c r="N83" s="1601"/>
      <c r="O83" s="1601"/>
      <c r="P83" s="1601"/>
      <c r="Q83" s="864">
        <f t="shared" si="7"/>
        <v>0</v>
      </c>
      <c r="R83" s="659">
        <f t="shared" si="8"/>
        <v>0</v>
      </c>
      <c r="S83" s="833"/>
      <c r="T83" s="1534"/>
      <c r="U83" s="1534"/>
      <c r="V83" s="829"/>
    </row>
    <row r="84" spans="1:22" s="828" customFormat="1" ht="31">
      <c r="A84" s="232">
        <v>2211101</v>
      </c>
      <c r="B84" s="233" t="s">
        <v>96</v>
      </c>
      <c r="C84" s="235">
        <v>4000000</v>
      </c>
      <c r="D84" s="235">
        <v>500000</v>
      </c>
      <c r="E84" s="235"/>
      <c r="F84" s="235"/>
      <c r="G84" s="235">
        <f t="shared" si="5"/>
        <v>500000</v>
      </c>
      <c r="H84" s="235"/>
      <c r="I84" s="235"/>
      <c r="J84" s="864"/>
      <c r="K84" s="864"/>
      <c r="L84" s="864"/>
      <c r="M84" s="864">
        <f t="shared" si="6"/>
        <v>0</v>
      </c>
      <c r="N84" s="1601"/>
      <c r="O84" s="1601"/>
      <c r="P84" s="1601"/>
      <c r="Q84" s="864">
        <f t="shared" si="7"/>
        <v>0</v>
      </c>
      <c r="R84" s="659">
        <f t="shared" si="8"/>
        <v>500000</v>
      </c>
      <c r="S84" s="833"/>
      <c r="T84" s="1534"/>
      <c r="U84" s="1534"/>
      <c r="V84" s="829"/>
    </row>
    <row r="85" spans="1:22" s="828" customFormat="1" ht="31" hidden="1">
      <c r="A85" s="232">
        <v>2211102</v>
      </c>
      <c r="B85" s="233" t="s">
        <v>351</v>
      </c>
      <c r="C85" s="235">
        <v>0</v>
      </c>
      <c r="D85" s="235"/>
      <c r="E85" s="235"/>
      <c r="F85" s="235"/>
      <c r="G85" s="235">
        <f t="shared" si="5"/>
        <v>0</v>
      </c>
      <c r="H85" s="235"/>
      <c r="I85" s="235"/>
      <c r="J85" s="864"/>
      <c r="K85" s="864"/>
      <c r="L85" s="864"/>
      <c r="M85" s="864">
        <f t="shared" si="6"/>
        <v>0</v>
      </c>
      <c r="N85" s="1601"/>
      <c r="O85" s="1601"/>
      <c r="P85" s="1601"/>
      <c r="Q85" s="864">
        <f t="shared" si="7"/>
        <v>0</v>
      </c>
      <c r="R85" s="659">
        <f t="shared" si="8"/>
        <v>0</v>
      </c>
      <c r="S85" s="833"/>
      <c r="T85" s="1534"/>
      <c r="U85" s="1534"/>
      <c r="V85" s="829"/>
    </row>
    <row r="86" spans="1:22" s="828" customFormat="1" ht="15.5">
      <c r="A86" s="232">
        <v>2211103</v>
      </c>
      <c r="B86" s="233" t="s">
        <v>98</v>
      </c>
      <c r="C86" s="235">
        <v>10000000</v>
      </c>
      <c r="D86" s="235"/>
      <c r="E86" s="235"/>
      <c r="F86" s="235"/>
      <c r="G86" s="235">
        <f t="shared" si="5"/>
        <v>0</v>
      </c>
      <c r="H86" s="235"/>
      <c r="I86" s="235"/>
      <c r="J86" s="864"/>
      <c r="K86" s="864"/>
      <c r="L86" s="864">
        <v>500000</v>
      </c>
      <c r="M86" s="864">
        <f t="shared" si="6"/>
        <v>500000</v>
      </c>
      <c r="N86" s="1601"/>
      <c r="O86" s="1601"/>
      <c r="P86" s="1601"/>
      <c r="Q86" s="864">
        <f t="shared" si="7"/>
        <v>0</v>
      </c>
      <c r="R86" s="659">
        <f t="shared" si="8"/>
        <v>500000</v>
      </c>
      <c r="S86" s="833"/>
      <c r="T86" s="1534"/>
      <c r="U86" s="1534"/>
      <c r="V86" s="829"/>
    </row>
    <row r="87" spans="1:22" s="828" customFormat="1" ht="15.5" hidden="1">
      <c r="A87" s="232">
        <v>2211201</v>
      </c>
      <c r="B87" s="233" t="s">
        <v>99</v>
      </c>
      <c r="C87" s="235">
        <v>1050000</v>
      </c>
      <c r="D87" s="235"/>
      <c r="E87" s="235"/>
      <c r="F87" s="235"/>
      <c r="G87" s="235">
        <f t="shared" si="5"/>
        <v>0</v>
      </c>
      <c r="H87" s="235"/>
      <c r="I87" s="235"/>
      <c r="J87" s="864"/>
      <c r="K87" s="864"/>
      <c r="L87" s="864"/>
      <c r="M87" s="864">
        <f t="shared" si="6"/>
        <v>0</v>
      </c>
      <c r="N87" s="1601"/>
      <c r="O87" s="1601"/>
      <c r="P87" s="1601"/>
      <c r="Q87" s="864">
        <f t="shared" si="7"/>
        <v>0</v>
      </c>
      <c r="R87" s="659">
        <f t="shared" si="8"/>
        <v>0</v>
      </c>
      <c r="S87" s="833"/>
      <c r="T87" s="1534"/>
      <c r="U87" s="1534"/>
      <c r="V87" s="829"/>
    </row>
    <row r="88" spans="1:22" s="828" customFormat="1" ht="15.5">
      <c r="A88" s="232">
        <v>2211204</v>
      </c>
      <c r="B88" s="233" t="s">
        <v>101</v>
      </c>
      <c r="C88" s="235">
        <v>2500000</v>
      </c>
      <c r="D88" s="235">
        <v>4000000</v>
      </c>
      <c r="E88" s="235"/>
      <c r="F88" s="235"/>
      <c r="G88" s="235">
        <f t="shared" si="5"/>
        <v>4000000</v>
      </c>
      <c r="H88" s="235"/>
      <c r="I88" s="235"/>
      <c r="J88" s="864"/>
      <c r="K88" s="864"/>
      <c r="L88" s="864"/>
      <c r="M88" s="864">
        <f t="shared" si="6"/>
        <v>0</v>
      </c>
      <c r="N88" s="1601"/>
      <c r="O88" s="1601"/>
      <c r="P88" s="1601"/>
      <c r="Q88" s="864">
        <f t="shared" si="7"/>
        <v>0</v>
      </c>
      <c r="R88" s="659">
        <f t="shared" si="8"/>
        <v>4000000</v>
      </c>
      <c r="S88" s="833"/>
      <c r="T88" s="1534"/>
      <c r="U88" s="1534"/>
      <c r="V88" s="829"/>
    </row>
    <row r="89" spans="1:22" s="828" customFormat="1" ht="15.5" hidden="1">
      <c r="A89" s="232">
        <v>2211301</v>
      </c>
      <c r="B89" s="849" t="s">
        <v>102</v>
      </c>
      <c r="C89" s="235">
        <v>0</v>
      </c>
      <c r="D89" s="235"/>
      <c r="E89" s="235"/>
      <c r="F89" s="235"/>
      <c r="G89" s="235">
        <f t="shared" ref="G89:G114" si="9">SUM(D89:F89)</f>
        <v>0</v>
      </c>
      <c r="H89" s="235"/>
      <c r="I89" s="235"/>
      <c r="J89" s="864"/>
      <c r="K89" s="864"/>
      <c r="L89" s="864"/>
      <c r="M89" s="864">
        <f t="shared" ref="M89:M115" si="10">SUM(H89:L89)</f>
        <v>0</v>
      </c>
      <c r="N89" s="1601"/>
      <c r="O89" s="1601"/>
      <c r="P89" s="1601"/>
      <c r="Q89" s="864">
        <f t="shared" ref="Q89:Q115" si="11">SUM(N89:P89)</f>
        <v>0</v>
      </c>
      <c r="R89" s="659">
        <f t="shared" si="8"/>
        <v>0</v>
      </c>
      <c r="S89" s="833"/>
      <c r="T89" s="1534"/>
      <c r="U89" s="1534"/>
      <c r="V89" s="829"/>
    </row>
    <row r="90" spans="1:22" s="828" customFormat="1" ht="15.5" hidden="1">
      <c r="A90" s="232">
        <v>2211305</v>
      </c>
      <c r="B90" s="233" t="s">
        <v>103</v>
      </c>
      <c r="C90" s="235">
        <v>1760000</v>
      </c>
      <c r="D90" s="235"/>
      <c r="E90" s="235"/>
      <c r="F90" s="235"/>
      <c r="G90" s="235">
        <f t="shared" si="9"/>
        <v>0</v>
      </c>
      <c r="H90" s="235"/>
      <c r="I90" s="235"/>
      <c r="J90" s="864"/>
      <c r="K90" s="864"/>
      <c r="L90" s="864"/>
      <c r="M90" s="864">
        <f t="shared" si="10"/>
        <v>0</v>
      </c>
      <c r="N90" s="1601"/>
      <c r="O90" s="1601"/>
      <c r="P90" s="1601"/>
      <c r="Q90" s="864">
        <f t="shared" si="11"/>
        <v>0</v>
      </c>
      <c r="R90" s="659">
        <f t="shared" si="8"/>
        <v>0</v>
      </c>
      <c r="S90" s="833"/>
      <c r="T90" s="1534"/>
      <c r="U90" s="1534"/>
      <c r="V90" s="829"/>
    </row>
    <row r="91" spans="1:22" s="828" customFormat="1" ht="31">
      <c r="A91" s="232">
        <v>2640599</v>
      </c>
      <c r="B91" s="233" t="s">
        <v>352</v>
      </c>
      <c r="C91" s="235">
        <v>2000000</v>
      </c>
      <c r="D91" s="235">
        <v>5000</v>
      </c>
      <c r="E91" s="235"/>
      <c r="F91" s="235"/>
      <c r="G91" s="235">
        <f t="shared" si="9"/>
        <v>5000</v>
      </c>
      <c r="H91" s="235"/>
      <c r="I91" s="235"/>
      <c r="J91" s="864"/>
      <c r="K91" s="864"/>
      <c r="L91" s="864"/>
      <c r="M91" s="864">
        <f t="shared" si="10"/>
        <v>0</v>
      </c>
      <c r="N91" s="1601"/>
      <c r="O91" s="1601"/>
      <c r="P91" s="1601"/>
      <c r="Q91" s="864">
        <f t="shared" si="11"/>
        <v>0</v>
      </c>
      <c r="R91" s="659">
        <f t="shared" si="8"/>
        <v>5000</v>
      </c>
      <c r="S91" s="833"/>
      <c r="T91" s="1534"/>
      <c r="U91" s="1534"/>
      <c r="V91" s="829"/>
    </row>
    <row r="92" spans="1:22" s="828" customFormat="1" ht="15.5" hidden="1">
      <c r="A92" s="232">
        <v>2640599</v>
      </c>
      <c r="B92" s="233" t="s">
        <v>353</v>
      </c>
      <c r="C92" s="235">
        <v>1905284</v>
      </c>
      <c r="D92" s="235"/>
      <c r="E92" s="235"/>
      <c r="F92" s="235"/>
      <c r="G92" s="235">
        <f t="shared" si="9"/>
        <v>0</v>
      </c>
      <c r="H92" s="235"/>
      <c r="I92" s="235"/>
      <c r="J92" s="864"/>
      <c r="K92" s="864"/>
      <c r="L92" s="864"/>
      <c r="M92" s="864">
        <f t="shared" si="10"/>
        <v>0</v>
      </c>
      <c r="N92" s="1601"/>
      <c r="O92" s="1601"/>
      <c r="P92" s="1601"/>
      <c r="Q92" s="864">
        <f t="shared" si="11"/>
        <v>0</v>
      </c>
      <c r="R92" s="659">
        <f t="shared" si="8"/>
        <v>0</v>
      </c>
      <c r="S92" s="833"/>
      <c r="T92" s="1534"/>
      <c r="U92" s="1534"/>
      <c r="V92" s="829"/>
    </row>
    <row r="93" spans="1:22" s="828" customFormat="1" ht="15.5" hidden="1">
      <c r="A93" s="232">
        <v>2211308</v>
      </c>
      <c r="B93" s="233" t="s">
        <v>105</v>
      </c>
      <c r="C93" s="235">
        <v>1000000</v>
      </c>
      <c r="D93" s="235"/>
      <c r="E93" s="235"/>
      <c r="F93" s="235"/>
      <c r="G93" s="235">
        <f t="shared" si="9"/>
        <v>0</v>
      </c>
      <c r="H93" s="235"/>
      <c r="I93" s="235"/>
      <c r="J93" s="864"/>
      <c r="K93" s="864"/>
      <c r="L93" s="864"/>
      <c r="M93" s="864">
        <f t="shared" si="10"/>
        <v>0</v>
      </c>
      <c r="N93" s="1601"/>
      <c r="O93" s="1601"/>
      <c r="P93" s="1601"/>
      <c r="Q93" s="864">
        <f t="shared" si="11"/>
        <v>0</v>
      </c>
      <c r="R93" s="659">
        <f t="shared" si="8"/>
        <v>0</v>
      </c>
      <c r="S93" s="833"/>
      <c r="T93" s="1534"/>
      <c r="U93" s="1534"/>
      <c r="V93" s="829"/>
    </row>
    <row r="94" spans="1:22" s="828" customFormat="1" ht="15.5" hidden="1">
      <c r="A94" s="232">
        <v>2211310</v>
      </c>
      <c r="B94" s="233" t="s">
        <v>106</v>
      </c>
      <c r="C94" s="235">
        <v>1000000</v>
      </c>
      <c r="D94" s="235"/>
      <c r="E94" s="235"/>
      <c r="F94" s="235"/>
      <c r="G94" s="235">
        <f t="shared" si="9"/>
        <v>0</v>
      </c>
      <c r="H94" s="235"/>
      <c r="I94" s="235"/>
      <c r="J94" s="864"/>
      <c r="K94" s="864"/>
      <c r="L94" s="864"/>
      <c r="M94" s="864">
        <f t="shared" si="10"/>
        <v>0</v>
      </c>
      <c r="N94" s="1601"/>
      <c r="O94" s="1601"/>
      <c r="P94" s="1601"/>
      <c r="Q94" s="864">
        <f t="shared" si="11"/>
        <v>0</v>
      </c>
      <c r="R94" s="659">
        <f t="shared" si="8"/>
        <v>0</v>
      </c>
      <c r="S94" s="833"/>
      <c r="T94" s="1534"/>
      <c r="U94" s="1534"/>
      <c r="V94" s="829"/>
    </row>
    <row r="95" spans="1:22" s="828" customFormat="1" ht="15.5" hidden="1">
      <c r="A95" s="232">
        <v>2211320</v>
      </c>
      <c r="B95" s="233" t="s">
        <v>107</v>
      </c>
      <c r="C95" s="235">
        <v>2000000</v>
      </c>
      <c r="D95" s="235"/>
      <c r="E95" s="235"/>
      <c r="F95" s="235"/>
      <c r="G95" s="235">
        <f t="shared" si="9"/>
        <v>0</v>
      </c>
      <c r="H95" s="235"/>
      <c r="I95" s="235"/>
      <c r="J95" s="864"/>
      <c r="K95" s="864"/>
      <c r="L95" s="864"/>
      <c r="M95" s="864">
        <f t="shared" si="10"/>
        <v>0</v>
      </c>
      <c r="N95" s="1601"/>
      <c r="O95" s="1601"/>
      <c r="P95" s="1601"/>
      <c r="Q95" s="864">
        <f t="shared" si="11"/>
        <v>0</v>
      </c>
      <c r="R95" s="659">
        <f t="shared" si="8"/>
        <v>0</v>
      </c>
      <c r="S95" s="833"/>
      <c r="T95" s="1534"/>
      <c r="U95" s="1534"/>
      <c r="V95" s="829"/>
    </row>
    <row r="96" spans="1:22" s="836" customFormat="1" ht="31" hidden="1">
      <c r="A96" s="232">
        <v>2211323</v>
      </c>
      <c r="B96" s="233" t="s">
        <v>853</v>
      </c>
      <c r="C96" s="235">
        <v>0</v>
      </c>
      <c r="D96" s="235"/>
      <c r="E96" s="235"/>
      <c r="F96" s="235"/>
      <c r="G96" s="235">
        <f t="shared" si="9"/>
        <v>0</v>
      </c>
      <c r="H96" s="235"/>
      <c r="I96" s="235"/>
      <c r="J96" s="864"/>
      <c r="K96" s="864"/>
      <c r="L96" s="864"/>
      <c r="M96" s="864">
        <f t="shared" si="10"/>
        <v>0</v>
      </c>
      <c r="N96" s="1601"/>
      <c r="O96" s="1601"/>
      <c r="P96" s="1601"/>
      <c r="Q96" s="864">
        <f t="shared" si="11"/>
        <v>0</v>
      </c>
      <c r="R96" s="659">
        <f t="shared" si="8"/>
        <v>0</v>
      </c>
      <c r="S96" s="829"/>
      <c r="T96" s="1534"/>
      <c r="U96" s="1534"/>
      <c r="V96" s="1533"/>
    </row>
    <row r="97" spans="1:22" s="828" customFormat="1" ht="15.5">
      <c r="A97" s="232">
        <v>2211329</v>
      </c>
      <c r="B97" s="233" t="s">
        <v>354</v>
      </c>
      <c r="C97" s="235">
        <v>2000000</v>
      </c>
      <c r="D97" s="235"/>
      <c r="E97" s="235"/>
      <c r="F97" s="235"/>
      <c r="G97" s="235">
        <f t="shared" si="9"/>
        <v>0</v>
      </c>
      <c r="H97" s="235"/>
      <c r="I97" s="235"/>
      <c r="J97" s="864"/>
      <c r="K97" s="864"/>
      <c r="L97" s="864"/>
      <c r="M97" s="864">
        <f t="shared" si="10"/>
        <v>0</v>
      </c>
      <c r="N97" s="1601">
        <v>1000000</v>
      </c>
      <c r="O97" s="1601"/>
      <c r="P97" s="1601"/>
      <c r="Q97" s="864">
        <f t="shared" si="11"/>
        <v>1000000</v>
      </c>
      <c r="R97" s="659">
        <f t="shared" si="8"/>
        <v>1000000</v>
      </c>
      <c r="S97" s="833"/>
      <c r="T97" s="1534"/>
      <c r="U97" s="1534"/>
      <c r="V97" s="829"/>
    </row>
    <row r="98" spans="1:22" s="828" customFormat="1" ht="15.5" hidden="1">
      <c r="A98" s="232">
        <v>2211332</v>
      </c>
      <c r="B98" s="233" t="s">
        <v>110</v>
      </c>
      <c r="C98" s="235">
        <v>150000</v>
      </c>
      <c r="D98" s="235"/>
      <c r="E98" s="235"/>
      <c r="F98" s="235"/>
      <c r="G98" s="235">
        <f t="shared" si="9"/>
        <v>0</v>
      </c>
      <c r="H98" s="235"/>
      <c r="I98" s="235"/>
      <c r="J98" s="864"/>
      <c r="K98" s="864"/>
      <c r="L98" s="864"/>
      <c r="M98" s="864">
        <f t="shared" si="10"/>
        <v>0</v>
      </c>
      <c r="N98" s="1601"/>
      <c r="O98" s="1601"/>
      <c r="P98" s="1601"/>
      <c r="Q98" s="864">
        <f t="shared" si="11"/>
        <v>0</v>
      </c>
      <c r="R98" s="659">
        <f t="shared" si="8"/>
        <v>0</v>
      </c>
      <c r="S98" s="833"/>
      <c r="T98" s="1534"/>
      <c r="U98" s="1534"/>
      <c r="V98" s="829"/>
    </row>
    <row r="99" spans="1:22" s="828" customFormat="1" ht="15.5" hidden="1">
      <c r="A99" s="232">
        <v>2810205</v>
      </c>
      <c r="B99" s="233" t="s">
        <v>355</v>
      </c>
      <c r="C99" s="235">
        <v>0</v>
      </c>
      <c r="D99" s="235"/>
      <c r="E99" s="235"/>
      <c r="F99" s="235"/>
      <c r="G99" s="235">
        <f t="shared" si="9"/>
        <v>0</v>
      </c>
      <c r="H99" s="235"/>
      <c r="I99" s="235"/>
      <c r="J99" s="864"/>
      <c r="K99" s="864"/>
      <c r="L99" s="864"/>
      <c r="M99" s="864">
        <f t="shared" si="10"/>
        <v>0</v>
      </c>
      <c r="N99" s="1601"/>
      <c r="O99" s="1601"/>
      <c r="P99" s="1601"/>
      <c r="Q99" s="864">
        <f t="shared" si="11"/>
        <v>0</v>
      </c>
      <c r="R99" s="659">
        <f t="shared" si="8"/>
        <v>0</v>
      </c>
      <c r="S99" s="833"/>
      <c r="T99" s="1534"/>
      <c r="U99" s="1534"/>
      <c r="V99" s="829"/>
    </row>
    <row r="100" spans="1:22" s="828" customFormat="1" ht="15.5">
      <c r="A100" s="232">
        <v>2640599</v>
      </c>
      <c r="B100" s="233" t="s">
        <v>883</v>
      </c>
      <c r="C100" s="235">
        <v>0</v>
      </c>
      <c r="D100" s="1599">
        <v>200000000</v>
      </c>
      <c r="E100" s="235"/>
      <c r="F100" s="235"/>
      <c r="G100" s="235">
        <f t="shared" si="9"/>
        <v>200000000</v>
      </c>
      <c r="H100" s="235"/>
      <c r="I100" s="235"/>
      <c r="J100" s="864"/>
      <c r="K100" s="864"/>
      <c r="L100" s="864"/>
      <c r="M100" s="864">
        <f t="shared" si="10"/>
        <v>0</v>
      </c>
      <c r="N100" s="1601"/>
      <c r="O100" s="1601"/>
      <c r="P100" s="1601"/>
      <c r="Q100" s="864">
        <f t="shared" si="11"/>
        <v>0</v>
      </c>
      <c r="R100" s="659">
        <f t="shared" si="8"/>
        <v>200000000</v>
      </c>
      <c r="S100" s="833"/>
      <c r="T100" s="1534"/>
      <c r="U100" s="1534"/>
      <c r="V100" s="829"/>
    </row>
    <row r="101" spans="1:22" s="828" customFormat="1" ht="15.5">
      <c r="A101" s="869">
        <v>2640403</v>
      </c>
      <c r="B101" s="870" t="s">
        <v>113</v>
      </c>
      <c r="C101" s="235">
        <v>12657201</v>
      </c>
      <c r="D101" s="235">
        <v>495000</v>
      </c>
      <c r="E101" s="235"/>
      <c r="F101" s="235"/>
      <c r="G101" s="235">
        <f t="shared" si="9"/>
        <v>495000</v>
      </c>
      <c r="H101" s="235"/>
      <c r="I101" s="235"/>
      <c r="J101" s="864"/>
      <c r="K101" s="864"/>
      <c r="L101" s="864"/>
      <c r="M101" s="864">
        <f t="shared" si="10"/>
        <v>0</v>
      </c>
      <c r="N101" s="1601"/>
      <c r="O101" s="1601"/>
      <c r="P101" s="1601"/>
      <c r="Q101" s="864">
        <f t="shared" si="11"/>
        <v>0</v>
      </c>
      <c r="R101" s="659">
        <f t="shared" si="8"/>
        <v>495000</v>
      </c>
      <c r="S101" s="833"/>
      <c r="T101" s="1534"/>
      <c r="U101" s="1534"/>
      <c r="V101" s="829"/>
    </row>
    <row r="102" spans="1:22" s="828" customFormat="1" ht="15.5">
      <c r="A102" s="869">
        <v>2640599</v>
      </c>
      <c r="B102" s="870" t="s">
        <v>886</v>
      </c>
      <c r="C102" s="235">
        <v>500000</v>
      </c>
      <c r="D102" s="235"/>
      <c r="E102" s="235"/>
      <c r="F102" s="235"/>
      <c r="G102" s="235">
        <f t="shared" si="9"/>
        <v>0</v>
      </c>
      <c r="H102" s="235"/>
      <c r="I102" s="235">
        <v>2500000</v>
      </c>
      <c r="J102" s="864"/>
      <c r="K102" s="864"/>
      <c r="L102" s="864"/>
      <c r="M102" s="864">
        <f t="shared" si="10"/>
        <v>2500000</v>
      </c>
      <c r="N102" s="1601"/>
      <c r="O102" s="1601"/>
      <c r="P102" s="1601"/>
      <c r="Q102" s="864">
        <f t="shared" si="11"/>
        <v>0</v>
      </c>
      <c r="R102" s="659">
        <f t="shared" si="8"/>
        <v>2500000</v>
      </c>
      <c r="S102" s="833"/>
      <c r="T102" s="1534"/>
      <c r="U102" s="1534"/>
      <c r="V102" s="829"/>
    </row>
    <row r="103" spans="1:22" s="828" customFormat="1" ht="15.5">
      <c r="A103" s="232">
        <v>2640599</v>
      </c>
      <c r="B103" s="233" t="s">
        <v>356</v>
      </c>
      <c r="C103" s="235">
        <v>0</v>
      </c>
      <c r="D103" s="235">
        <v>7166250</v>
      </c>
      <c r="E103" s="235"/>
      <c r="F103" s="235"/>
      <c r="G103" s="235">
        <f t="shared" si="9"/>
        <v>7166250</v>
      </c>
      <c r="H103" s="235"/>
      <c r="I103" s="235"/>
      <c r="J103" s="864"/>
      <c r="K103" s="864"/>
      <c r="L103" s="864"/>
      <c r="M103" s="864">
        <f t="shared" si="10"/>
        <v>0</v>
      </c>
      <c r="N103" s="1601"/>
      <c r="O103" s="1601"/>
      <c r="P103" s="1601"/>
      <c r="Q103" s="864">
        <f t="shared" si="11"/>
        <v>0</v>
      </c>
      <c r="R103" s="659">
        <f t="shared" si="8"/>
        <v>7166250</v>
      </c>
      <c r="S103" s="833"/>
      <c r="T103" s="1534"/>
      <c r="U103" s="1534"/>
      <c r="V103" s="829"/>
    </row>
    <row r="104" spans="1:22" s="828" customFormat="1" ht="15.5" hidden="1">
      <c r="A104" s="232">
        <v>2710102</v>
      </c>
      <c r="B104" s="233" t="s">
        <v>31</v>
      </c>
      <c r="C104" s="235">
        <v>0</v>
      </c>
      <c r="D104" s="235"/>
      <c r="E104" s="235"/>
      <c r="F104" s="235"/>
      <c r="G104" s="235">
        <f t="shared" si="9"/>
        <v>0</v>
      </c>
      <c r="H104" s="235"/>
      <c r="I104" s="235"/>
      <c r="J104" s="864"/>
      <c r="K104" s="864"/>
      <c r="L104" s="864"/>
      <c r="M104" s="864">
        <f t="shared" si="10"/>
        <v>0</v>
      </c>
      <c r="N104" s="1601"/>
      <c r="O104" s="1601"/>
      <c r="P104" s="1601"/>
      <c r="Q104" s="864">
        <f t="shared" si="11"/>
        <v>0</v>
      </c>
      <c r="R104" s="659">
        <f t="shared" si="8"/>
        <v>0</v>
      </c>
      <c r="S104" s="833"/>
      <c r="T104" s="1534"/>
      <c r="U104" s="1534"/>
      <c r="V104" s="829"/>
    </row>
    <row r="105" spans="1:22" s="828" customFormat="1" ht="15.5" hidden="1">
      <c r="A105" s="232">
        <v>4130299</v>
      </c>
      <c r="B105" s="233" t="s">
        <v>357</v>
      </c>
      <c r="C105" s="235">
        <v>500000</v>
      </c>
      <c r="D105" s="1600"/>
      <c r="E105" s="235"/>
      <c r="F105" s="235"/>
      <c r="G105" s="235">
        <f t="shared" si="9"/>
        <v>0</v>
      </c>
      <c r="H105" s="235"/>
      <c r="I105" s="235"/>
      <c r="J105" s="864"/>
      <c r="K105" s="864"/>
      <c r="L105" s="864"/>
      <c r="M105" s="864">
        <f t="shared" si="10"/>
        <v>0</v>
      </c>
      <c r="N105" s="1601"/>
      <c r="O105" s="1601"/>
      <c r="P105" s="1601"/>
      <c r="Q105" s="864">
        <f t="shared" si="11"/>
        <v>0</v>
      </c>
      <c r="R105" s="659">
        <f t="shared" si="8"/>
        <v>0</v>
      </c>
      <c r="S105" s="833"/>
      <c r="T105" s="1534"/>
      <c r="U105" s="1534"/>
      <c r="V105" s="829"/>
    </row>
    <row r="106" spans="1:22" s="828" customFormat="1" ht="15.5">
      <c r="A106" s="871">
        <v>3111001</v>
      </c>
      <c r="B106" s="872" t="s">
        <v>358</v>
      </c>
      <c r="C106" s="235">
        <v>5000000</v>
      </c>
      <c r="D106" s="235">
        <v>200000</v>
      </c>
      <c r="E106" s="235"/>
      <c r="F106" s="235"/>
      <c r="G106" s="235">
        <f t="shared" si="9"/>
        <v>200000</v>
      </c>
      <c r="H106" s="235"/>
      <c r="I106" s="235"/>
      <c r="J106" s="864"/>
      <c r="K106" s="864"/>
      <c r="L106" s="864"/>
      <c r="M106" s="864">
        <f t="shared" si="10"/>
        <v>0</v>
      </c>
      <c r="N106" s="1601"/>
      <c r="O106" s="1601"/>
      <c r="P106" s="1601"/>
      <c r="Q106" s="864">
        <f t="shared" si="11"/>
        <v>0</v>
      </c>
      <c r="R106" s="659">
        <f t="shared" si="8"/>
        <v>200000</v>
      </c>
      <c r="S106" s="833"/>
      <c r="T106" s="1534"/>
      <c r="U106" s="1534"/>
      <c r="V106" s="829"/>
    </row>
    <row r="107" spans="1:22" s="828" customFormat="1" ht="15.5" hidden="1">
      <c r="A107" s="232">
        <v>3111002</v>
      </c>
      <c r="B107" s="233" t="s">
        <v>118</v>
      </c>
      <c r="C107" s="235">
        <v>1000000</v>
      </c>
      <c r="D107" s="235"/>
      <c r="E107" s="235"/>
      <c r="F107" s="235"/>
      <c r="G107" s="235">
        <f t="shared" si="9"/>
        <v>0</v>
      </c>
      <c r="H107" s="235"/>
      <c r="I107" s="235"/>
      <c r="J107" s="864"/>
      <c r="K107" s="864"/>
      <c r="L107" s="864"/>
      <c r="M107" s="864">
        <f t="shared" si="10"/>
        <v>0</v>
      </c>
      <c r="N107" s="1601"/>
      <c r="O107" s="1601"/>
      <c r="P107" s="1601"/>
      <c r="Q107" s="864">
        <f t="shared" si="11"/>
        <v>0</v>
      </c>
      <c r="R107" s="659">
        <f t="shared" si="8"/>
        <v>0</v>
      </c>
      <c r="S107" s="833"/>
      <c r="T107" s="1534"/>
      <c r="U107" s="1534"/>
      <c r="V107" s="829"/>
    </row>
    <row r="108" spans="1:22" s="828" customFormat="1" ht="15.5" hidden="1">
      <c r="A108" s="232">
        <v>3111102</v>
      </c>
      <c r="B108" s="233" t="s">
        <v>359</v>
      </c>
      <c r="C108" s="235">
        <v>1500000</v>
      </c>
      <c r="D108" s="235"/>
      <c r="E108" s="235"/>
      <c r="F108" s="235"/>
      <c r="G108" s="235">
        <f t="shared" si="9"/>
        <v>0</v>
      </c>
      <c r="H108" s="235"/>
      <c r="I108" s="235"/>
      <c r="J108" s="864"/>
      <c r="K108" s="864"/>
      <c r="L108" s="864"/>
      <c r="M108" s="864">
        <f t="shared" si="10"/>
        <v>0</v>
      </c>
      <c r="N108" s="1601"/>
      <c r="O108" s="1601"/>
      <c r="P108" s="1601"/>
      <c r="Q108" s="864">
        <f t="shared" si="11"/>
        <v>0</v>
      </c>
      <c r="R108" s="659">
        <f t="shared" si="8"/>
        <v>0</v>
      </c>
      <c r="S108" s="833"/>
      <c r="T108" s="1534"/>
      <c r="U108" s="1534"/>
      <c r="V108" s="829"/>
    </row>
    <row r="109" spans="1:22" s="828" customFormat="1" ht="15.5" hidden="1">
      <c r="A109" s="232">
        <v>3111107</v>
      </c>
      <c r="B109" s="233" t="s">
        <v>360</v>
      </c>
      <c r="C109" s="235">
        <v>0</v>
      </c>
      <c r="D109" s="235"/>
      <c r="E109" s="235"/>
      <c r="F109" s="235"/>
      <c r="G109" s="235">
        <f t="shared" si="9"/>
        <v>0</v>
      </c>
      <c r="H109" s="235"/>
      <c r="I109" s="235"/>
      <c r="J109" s="864"/>
      <c r="K109" s="864"/>
      <c r="L109" s="864"/>
      <c r="M109" s="864">
        <f t="shared" si="10"/>
        <v>0</v>
      </c>
      <c r="N109" s="1601"/>
      <c r="O109" s="1601"/>
      <c r="P109" s="1601"/>
      <c r="Q109" s="864">
        <f t="shared" si="11"/>
        <v>0</v>
      </c>
      <c r="R109" s="659">
        <f t="shared" si="8"/>
        <v>0</v>
      </c>
      <c r="S109" s="833"/>
      <c r="T109" s="1534"/>
      <c r="U109" s="1534"/>
      <c r="V109" s="829"/>
    </row>
    <row r="110" spans="1:22" s="828" customFormat="1" ht="15.5" hidden="1">
      <c r="A110" s="232">
        <v>3111112</v>
      </c>
      <c r="B110" s="233" t="s">
        <v>283</v>
      </c>
      <c r="C110" s="235">
        <v>0</v>
      </c>
      <c r="D110" s="235"/>
      <c r="E110" s="235"/>
      <c r="F110" s="235"/>
      <c r="G110" s="235">
        <f t="shared" si="9"/>
        <v>0</v>
      </c>
      <c r="H110" s="235"/>
      <c r="I110" s="235"/>
      <c r="J110" s="864"/>
      <c r="K110" s="864"/>
      <c r="L110" s="864"/>
      <c r="M110" s="864">
        <f t="shared" si="10"/>
        <v>0</v>
      </c>
      <c r="N110" s="1601"/>
      <c r="O110" s="1601"/>
      <c r="P110" s="1601"/>
      <c r="Q110" s="864">
        <f t="shared" si="11"/>
        <v>0</v>
      </c>
      <c r="R110" s="659">
        <f t="shared" si="8"/>
        <v>0</v>
      </c>
      <c r="S110" s="833"/>
      <c r="T110" s="1534"/>
      <c r="U110" s="1534"/>
      <c r="V110" s="829"/>
    </row>
    <row r="111" spans="1:22" s="828" customFormat="1" ht="15.5" hidden="1">
      <c r="A111" s="232">
        <v>3111305</v>
      </c>
      <c r="B111" s="233" t="s">
        <v>122</v>
      </c>
      <c r="C111" s="232">
        <v>500000</v>
      </c>
      <c r="D111" s="235"/>
      <c r="E111" s="235"/>
      <c r="F111" s="235"/>
      <c r="G111" s="235">
        <f t="shared" si="9"/>
        <v>0</v>
      </c>
      <c r="H111" s="235"/>
      <c r="I111" s="235"/>
      <c r="J111" s="864"/>
      <c r="K111" s="864"/>
      <c r="L111" s="864"/>
      <c r="M111" s="864">
        <f t="shared" si="10"/>
        <v>0</v>
      </c>
      <c r="N111" s="1601"/>
      <c r="O111" s="1601"/>
      <c r="P111" s="1601"/>
      <c r="Q111" s="864">
        <f t="shared" si="11"/>
        <v>0</v>
      </c>
      <c r="R111" s="659">
        <f t="shared" si="8"/>
        <v>0</v>
      </c>
      <c r="S111" s="833"/>
      <c r="T111" s="1534"/>
      <c r="U111" s="1534"/>
      <c r="V111" s="829"/>
    </row>
    <row r="112" spans="1:22" s="828" customFormat="1" ht="15.5">
      <c r="A112" s="232">
        <v>4130299</v>
      </c>
      <c r="B112" s="233" t="s">
        <v>140</v>
      </c>
      <c r="C112" s="235">
        <v>56065640</v>
      </c>
      <c r="D112" s="233">
        <v>2500000</v>
      </c>
      <c r="E112" s="235"/>
      <c r="F112" s="235"/>
      <c r="G112" s="235">
        <f t="shared" si="9"/>
        <v>2500000</v>
      </c>
      <c r="H112" s="235"/>
      <c r="I112" s="235"/>
      <c r="J112" s="864"/>
      <c r="K112" s="864"/>
      <c r="L112" s="864"/>
      <c r="M112" s="864">
        <f t="shared" si="10"/>
        <v>0</v>
      </c>
      <c r="N112" s="878"/>
      <c r="O112" s="1601"/>
      <c r="P112" s="1601"/>
      <c r="Q112" s="864">
        <f t="shared" si="11"/>
        <v>0</v>
      </c>
      <c r="R112" s="659">
        <f t="shared" si="8"/>
        <v>2500000</v>
      </c>
      <c r="S112" s="833"/>
      <c r="T112" s="1534"/>
      <c r="U112" s="1534"/>
      <c r="V112" s="829"/>
    </row>
    <row r="113" spans="1:22" s="828" customFormat="1" ht="15.5" hidden="1">
      <c r="A113" s="232">
        <v>3111499</v>
      </c>
      <c r="B113" s="233" t="s">
        <v>233</v>
      </c>
      <c r="C113" s="235">
        <v>0</v>
      </c>
      <c r="D113" s="235"/>
      <c r="E113" s="235"/>
      <c r="F113" s="235"/>
      <c r="G113" s="847">
        <f t="shared" si="9"/>
        <v>0</v>
      </c>
      <c r="H113" s="235"/>
      <c r="I113" s="235"/>
      <c r="J113" s="862"/>
      <c r="K113" s="862"/>
      <c r="L113" s="862"/>
      <c r="M113" s="863">
        <f t="shared" si="10"/>
        <v>0</v>
      </c>
      <c r="N113" s="1601"/>
      <c r="O113" s="1601"/>
      <c r="P113" s="1601"/>
      <c r="Q113" s="863">
        <f t="shared" si="11"/>
        <v>0</v>
      </c>
      <c r="R113" s="659">
        <f t="shared" si="8"/>
        <v>0</v>
      </c>
      <c r="S113" s="833"/>
      <c r="T113" s="1534"/>
      <c r="U113" s="1534"/>
      <c r="V113" s="829"/>
    </row>
    <row r="114" spans="1:22" s="828" customFormat="1" ht="15.5" hidden="1">
      <c r="A114" s="232">
        <v>3110701</v>
      </c>
      <c r="B114" s="849" t="s">
        <v>362</v>
      </c>
      <c r="C114" s="235">
        <v>0</v>
      </c>
      <c r="D114" s="235"/>
      <c r="E114" s="235"/>
      <c r="F114" s="235"/>
      <c r="G114" s="847">
        <f t="shared" si="9"/>
        <v>0</v>
      </c>
      <c r="H114" s="235"/>
      <c r="I114" s="235"/>
      <c r="J114" s="862"/>
      <c r="K114" s="862"/>
      <c r="L114" s="862"/>
      <c r="M114" s="863">
        <f t="shared" si="10"/>
        <v>0</v>
      </c>
      <c r="N114" s="1601"/>
      <c r="O114" s="1601"/>
      <c r="P114" s="1601"/>
      <c r="Q114" s="863">
        <f t="shared" si="11"/>
        <v>0</v>
      </c>
      <c r="R114" s="659">
        <f t="shared" si="8"/>
        <v>0</v>
      </c>
      <c r="S114" s="833"/>
      <c r="T114" s="1534"/>
      <c r="U114" s="1534"/>
      <c r="V114" s="829"/>
    </row>
    <row r="115" spans="1:22" s="828" customFormat="1" ht="15.5" hidden="1">
      <c r="A115" s="232">
        <v>3110501</v>
      </c>
      <c r="B115" s="233" t="s">
        <v>121</v>
      </c>
      <c r="C115" s="235">
        <v>0</v>
      </c>
      <c r="D115" s="235"/>
      <c r="F115" s="235"/>
      <c r="G115" s="847">
        <f>SUM(D115:F115)</f>
        <v>0</v>
      </c>
      <c r="H115" s="235"/>
      <c r="I115" s="235"/>
      <c r="J115" s="862"/>
      <c r="K115" s="862"/>
      <c r="L115" s="862"/>
      <c r="M115" s="863">
        <f t="shared" si="10"/>
        <v>0</v>
      </c>
      <c r="N115" s="1601"/>
      <c r="O115" s="1601"/>
      <c r="P115" s="1601"/>
      <c r="Q115" s="863">
        <f t="shared" si="11"/>
        <v>0</v>
      </c>
      <c r="R115" s="659">
        <f t="shared" si="8"/>
        <v>0</v>
      </c>
      <c r="S115" s="833"/>
      <c r="T115" s="1534"/>
      <c r="U115" s="1534"/>
      <c r="V115" s="829"/>
    </row>
    <row r="116" spans="1:22" s="830" customFormat="1" ht="15.5">
      <c r="A116" s="850"/>
      <c r="B116" s="861" t="s">
        <v>128</v>
      </c>
      <c r="C116" s="852">
        <v>300000</v>
      </c>
      <c r="D116" s="852">
        <f>SUM(D24:D115)</f>
        <v>235666250</v>
      </c>
      <c r="E116" s="852">
        <f t="shared" ref="E116:Q116" si="12">SUM(E24:E115)</f>
        <v>0</v>
      </c>
      <c r="F116" s="852">
        <f>SUM(F24:F115)</f>
        <v>7000000</v>
      </c>
      <c r="G116" s="852">
        <f t="shared" si="12"/>
        <v>242666250</v>
      </c>
      <c r="H116" s="852">
        <f t="shared" si="12"/>
        <v>2500000</v>
      </c>
      <c r="I116" s="852">
        <f t="shared" si="12"/>
        <v>2500000</v>
      </c>
      <c r="J116" s="852">
        <f t="shared" si="12"/>
        <v>33984188</v>
      </c>
      <c r="K116" s="852">
        <f t="shared" si="12"/>
        <v>200000</v>
      </c>
      <c r="L116" s="852">
        <f t="shared" si="12"/>
        <v>4300000</v>
      </c>
      <c r="M116" s="852">
        <f t="shared" si="12"/>
        <v>43484188</v>
      </c>
      <c r="N116" s="852">
        <f t="shared" si="12"/>
        <v>4000000</v>
      </c>
      <c r="O116" s="852">
        <f t="shared" si="12"/>
        <v>27000000</v>
      </c>
      <c r="P116" s="852">
        <f t="shared" si="12"/>
        <v>0</v>
      </c>
      <c r="Q116" s="852">
        <f t="shared" si="12"/>
        <v>31000000</v>
      </c>
      <c r="R116" s="659">
        <f t="shared" si="8"/>
        <v>317150438</v>
      </c>
      <c r="S116" s="833"/>
      <c r="T116" s="1534"/>
      <c r="U116" s="1534"/>
      <c r="V116" s="879"/>
    </row>
    <row r="117" spans="1:22" s="830" customFormat="1" ht="15.5">
      <c r="A117" s="874"/>
      <c r="B117" s="875" t="s">
        <v>129</v>
      </c>
      <c r="C117" s="234">
        <v>2000000</v>
      </c>
      <c r="D117" s="234"/>
      <c r="E117" s="234"/>
      <c r="F117" s="234"/>
      <c r="G117" s="235"/>
      <c r="H117" s="234"/>
      <c r="I117" s="234"/>
      <c r="J117" s="864"/>
      <c r="K117" s="864"/>
      <c r="L117" s="864"/>
      <c r="M117" s="864"/>
      <c r="N117" s="864"/>
      <c r="O117" s="864"/>
      <c r="P117" s="864"/>
      <c r="Q117" s="864"/>
      <c r="R117" s="659"/>
      <c r="S117" s="833"/>
      <c r="T117" s="1534"/>
      <c r="U117" s="1534"/>
      <c r="V117" s="879"/>
    </row>
    <row r="118" spans="1:22" s="828" customFormat="1" ht="15.5">
      <c r="A118" s="232">
        <v>2220101</v>
      </c>
      <c r="B118" s="849" t="s">
        <v>130</v>
      </c>
      <c r="C118" s="235">
        <v>90000</v>
      </c>
      <c r="D118" s="235">
        <v>2000000</v>
      </c>
      <c r="E118" s="235"/>
      <c r="F118" s="235"/>
      <c r="G118" s="235">
        <f>SUM(D118:F118)</f>
        <v>2000000</v>
      </c>
      <c r="H118" s="235"/>
      <c r="I118" s="235"/>
      <c r="J118" s="864"/>
      <c r="K118" s="864"/>
      <c r="L118" s="864"/>
      <c r="M118" s="864">
        <f>SUM(H118:L118)</f>
        <v>0</v>
      </c>
      <c r="N118" s="864"/>
      <c r="O118" s="864"/>
      <c r="P118" s="864"/>
      <c r="Q118" s="864">
        <f>SUM(N118:P118)</f>
        <v>0</v>
      </c>
      <c r="R118" s="659">
        <f t="shared" si="8"/>
        <v>2000000</v>
      </c>
      <c r="S118" s="833"/>
      <c r="T118" s="1534"/>
      <c r="U118" s="1534"/>
      <c r="V118" s="829"/>
    </row>
    <row r="119" spans="1:22" s="828" customFormat="1" ht="15.5" hidden="1">
      <c r="A119" s="232">
        <v>2220103</v>
      </c>
      <c r="B119" s="233" t="s">
        <v>131</v>
      </c>
      <c r="C119" s="235">
        <v>0</v>
      </c>
      <c r="D119" s="235"/>
      <c r="E119" s="235"/>
      <c r="F119" s="235"/>
      <c r="G119" s="235">
        <f t="shared" ref="G119:G128" si="13">SUM(D119:F119)</f>
        <v>0</v>
      </c>
      <c r="H119" s="235"/>
      <c r="I119" s="235"/>
      <c r="J119" s="864"/>
      <c r="K119" s="864"/>
      <c r="L119" s="864"/>
      <c r="M119" s="864">
        <f t="shared" ref="M119:M128" si="14">SUM(H119:L119)</f>
        <v>0</v>
      </c>
      <c r="N119" s="864"/>
      <c r="O119" s="864"/>
      <c r="P119" s="864"/>
      <c r="Q119" s="864">
        <f t="shared" ref="Q119:Q128" si="15">SUM(N119:P119)</f>
        <v>0</v>
      </c>
      <c r="R119" s="659">
        <f t="shared" si="8"/>
        <v>0</v>
      </c>
      <c r="S119" s="833"/>
      <c r="T119" s="1534"/>
      <c r="U119" s="1534"/>
      <c r="V119" s="829"/>
    </row>
    <row r="120" spans="1:22" s="828" customFormat="1" ht="31">
      <c r="A120" s="873">
        <v>2220201</v>
      </c>
      <c r="B120" s="872" t="s">
        <v>132</v>
      </c>
      <c r="C120" s="235">
        <v>0</v>
      </c>
      <c r="D120" s="1658">
        <v>1000000</v>
      </c>
      <c r="E120" s="235"/>
      <c r="F120" s="235"/>
      <c r="G120" s="235">
        <f t="shared" si="13"/>
        <v>1000000</v>
      </c>
      <c r="H120" s="235"/>
      <c r="I120" s="235"/>
      <c r="J120" s="864"/>
      <c r="K120" s="864"/>
      <c r="L120" s="864"/>
      <c r="M120" s="864">
        <f t="shared" si="14"/>
        <v>0</v>
      </c>
      <c r="N120" s="864"/>
      <c r="O120" s="864"/>
      <c r="P120" s="864"/>
      <c r="Q120" s="864">
        <f t="shared" si="15"/>
        <v>0</v>
      </c>
      <c r="R120" s="659">
        <f t="shared" si="8"/>
        <v>1000000</v>
      </c>
      <c r="S120" s="833"/>
      <c r="T120" s="1534"/>
      <c r="U120" s="1534"/>
      <c r="V120" s="829"/>
    </row>
    <row r="121" spans="1:22" s="828" customFormat="1" ht="15.5">
      <c r="A121" s="873">
        <v>2220202</v>
      </c>
      <c r="B121" s="872" t="s">
        <v>133</v>
      </c>
      <c r="C121" s="235">
        <v>0</v>
      </c>
      <c r="D121" s="1658">
        <v>1000000</v>
      </c>
      <c r="E121" s="235"/>
      <c r="F121" s="235"/>
      <c r="G121" s="235">
        <f t="shared" si="13"/>
        <v>1000000</v>
      </c>
      <c r="H121" s="235"/>
      <c r="I121" s="235"/>
      <c r="J121" s="864"/>
      <c r="K121" s="864"/>
      <c r="L121" s="864"/>
      <c r="M121" s="864">
        <f t="shared" si="14"/>
        <v>0</v>
      </c>
      <c r="N121" s="864"/>
      <c r="O121" s="864"/>
      <c r="P121" s="864"/>
      <c r="Q121" s="864">
        <f t="shared" si="15"/>
        <v>0</v>
      </c>
      <c r="R121" s="659">
        <f t="shared" si="8"/>
        <v>1000000</v>
      </c>
      <c r="S121" s="833"/>
      <c r="T121" s="1534"/>
      <c r="U121" s="1534"/>
      <c r="V121" s="829"/>
    </row>
    <row r="122" spans="1:22" s="828" customFormat="1" ht="15.5" hidden="1">
      <c r="A122" s="232">
        <v>2220203</v>
      </c>
      <c r="B122" s="233" t="s">
        <v>134</v>
      </c>
      <c r="C122" s="235">
        <v>0</v>
      </c>
      <c r="D122" s="1037"/>
      <c r="E122" s="235"/>
      <c r="F122" s="235"/>
      <c r="G122" s="847">
        <f t="shared" si="13"/>
        <v>0</v>
      </c>
      <c r="H122" s="235"/>
      <c r="I122" s="235"/>
      <c r="J122" s="862"/>
      <c r="K122" s="862"/>
      <c r="L122" s="862"/>
      <c r="M122" s="863">
        <f t="shared" si="14"/>
        <v>0</v>
      </c>
      <c r="N122" s="862"/>
      <c r="O122" s="862"/>
      <c r="P122" s="862"/>
      <c r="Q122" s="863">
        <f t="shared" si="15"/>
        <v>0</v>
      </c>
      <c r="R122" s="659">
        <f t="shared" si="8"/>
        <v>0</v>
      </c>
      <c r="S122" s="833"/>
      <c r="T122" s="1534"/>
      <c r="U122" s="1534"/>
      <c r="V122" s="829"/>
    </row>
    <row r="123" spans="1:22" s="828" customFormat="1" ht="15.5" hidden="1">
      <c r="A123" s="232">
        <v>2220204</v>
      </c>
      <c r="B123" s="233" t="s">
        <v>135</v>
      </c>
      <c r="C123" s="235">
        <v>0</v>
      </c>
      <c r="D123" s="1037"/>
      <c r="E123" s="235"/>
      <c r="F123" s="235"/>
      <c r="G123" s="847">
        <f t="shared" si="13"/>
        <v>0</v>
      </c>
      <c r="H123" s="235"/>
      <c r="I123" s="235"/>
      <c r="J123" s="862"/>
      <c r="K123" s="862"/>
      <c r="L123" s="862"/>
      <c r="M123" s="863">
        <f t="shared" si="14"/>
        <v>0</v>
      </c>
      <c r="N123" s="862"/>
      <c r="O123" s="862"/>
      <c r="P123" s="862"/>
      <c r="Q123" s="863">
        <f t="shared" si="15"/>
        <v>0</v>
      </c>
      <c r="R123" s="659">
        <f t="shared" si="8"/>
        <v>0</v>
      </c>
      <c r="S123" s="833"/>
      <c r="T123" s="1534"/>
      <c r="U123" s="1534"/>
      <c r="V123" s="829"/>
    </row>
    <row r="124" spans="1:22" s="828" customFormat="1" ht="15.5" hidden="1">
      <c r="A124" s="876">
        <v>2220205</v>
      </c>
      <c r="B124" s="877" t="s">
        <v>136</v>
      </c>
      <c r="C124" s="235">
        <v>0</v>
      </c>
      <c r="D124" s="1037"/>
      <c r="E124" s="235"/>
      <c r="F124" s="235"/>
      <c r="G124" s="847">
        <f t="shared" si="13"/>
        <v>0</v>
      </c>
      <c r="H124" s="235"/>
      <c r="I124" s="235"/>
      <c r="J124" s="862"/>
      <c r="K124" s="862"/>
      <c r="L124" s="862"/>
      <c r="M124" s="863">
        <f t="shared" si="14"/>
        <v>0</v>
      </c>
      <c r="N124" s="862"/>
      <c r="O124" s="862"/>
      <c r="P124" s="862"/>
      <c r="Q124" s="863">
        <f t="shared" si="15"/>
        <v>0</v>
      </c>
      <c r="R124" s="659">
        <f t="shared" si="8"/>
        <v>0</v>
      </c>
      <c r="S124" s="833"/>
      <c r="T124" s="1534"/>
      <c r="U124" s="1534"/>
      <c r="V124" s="829"/>
    </row>
    <row r="125" spans="1:22" s="828" customFormat="1" ht="15.5" hidden="1">
      <c r="A125" s="232">
        <v>2220209</v>
      </c>
      <c r="B125" s="849" t="s">
        <v>137</v>
      </c>
      <c r="C125" s="234">
        <v>301244078</v>
      </c>
      <c r="D125" s="1037"/>
      <c r="E125" s="234"/>
      <c r="F125" s="234"/>
      <c r="G125" s="847">
        <f t="shared" si="13"/>
        <v>0</v>
      </c>
      <c r="H125" s="234"/>
      <c r="I125" s="234"/>
      <c r="J125" s="862"/>
      <c r="K125" s="862"/>
      <c r="L125" s="862"/>
      <c r="M125" s="863">
        <f t="shared" si="14"/>
        <v>0</v>
      </c>
      <c r="N125" s="862"/>
      <c r="O125" s="862"/>
      <c r="P125" s="862"/>
      <c r="Q125" s="863">
        <f t="shared" si="15"/>
        <v>0</v>
      </c>
      <c r="R125" s="659">
        <f t="shared" si="8"/>
        <v>0</v>
      </c>
      <c r="S125" s="833"/>
      <c r="T125" s="1534"/>
      <c r="U125" s="1534"/>
      <c r="V125" s="829"/>
    </row>
    <row r="126" spans="1:22" s="828" customFormat="1" ht="15.5" hidden="1">
      <c r="A126" s="232">
        <v>2220210</v>
      </c>
      <c r="B126" s="880" t="s">
        <v>138</v>
      </c>
      <c r="C126" s="881"/>
      <c r="D126" s="1038"/>
      <c r="E126" s="882"/>
      <c r="F126" s="235"/>
      <c r="G126" s="847">
        <f t="shared" si="13"/>
        <v>0</v>
      </c>
      <c r="H126" s="883"/>
      <c r="I126" s="883"/>
      <c r="J126" s="862"/>
      <c r="K126" s="862"/>
      <c r="L126" s="862"/>
      <c r="M126" s="863">
        <f t="shared" si="14"/>
        <v>0</v>
      </c>
      <c r="N126" s="862"/>
      <c r="O126" s="862"/>
      <c r="P126" s="862"/>
      <c r="Q126" s="863">
        <f t="shared" si="15"/>
        <v>0</v>
      </c>
      <c r="R126" s="659">
        <f t="shared" si="8"/>
        <v>0</v>
      </c>
      <c r="S126" s="833"/>
      <c r="T126" s="1534"/>
      <c r="U126" s="1534"/>
      <c r="V126" s="829"/>
    </row>
    <row r="127" spans="1:22" s="828" customFormat="1" ht="15.5" hidden="1">
      <c r="A127" s="860">
        <v>2220299</v>
      </c>
      <c r="B127" s="860" t="s">
        <v>139</v>
      </c>
      <c r="C127" s="884"/>
      <c r="D127" s="1039"/>
      <c r="E127" s="885"/>
      <c r="F127" s="884"/>
      <c r="G127" s="847">
        <f t="shared" si="13"/>
        <v>0</v>
      </c>
      <c r="H127" s="885"/>
      <c r="I127" s="885"/>
      <c r="J127" s="862"/>
      <c r="K127" s="862"/>
      <c r="L127" s="862"/>
      <c r="M127" s="863">
        <f t="shared" si="14"/>
        <v>0</v>
      </c>
      <c r="N127" s="862"/>
      <c r="O127" s="862"/>
      <c r="P127" s="862"/>
      <c r="Q127" s="863">
        <f t="shared" si="15"/>
        <v>0</v>
      </c>
      <c r="R127" s="659">
        <f t="shared" si="8"/>
        <v>0</v>
      </c>
      <c r="S127" s="833"/>
      <c r="T127" s="1534"/>
      <c r="U127" s="1534"/>
      <c r="V127" s="829"/>
    </row>
    <row r="128" spans="1:22" s="828" customFormat="1" ht="15.5" hidden="1">
      <c r="A128" s="232">
        <v>3110501</v>
      </c>
      <c r="B128" s="233" t="s">
        <v>121</v>
      </c>
      <c r="C128" s="235">
        <v>500000</v>
      </c>
      <c r="D128" s="1036"/>
      <c r="E128" s="235"/>
      <c r="F128" s="235"/>
      <c r="G128" s="847">
        <f t="shared" si="13"/>
        <v>0</v>
      </c>
      <c r="H128" s="235"/>
      <c r="I128" s="235"/>
      <c r="J128" s="862"/>
      <c r="K128" s="862"/>
      <c r="L128" s="862"/>
      <c r="M128" s="863">
        <f t="shared" si="14"/>
        <v>0</v>
      </c>
      <c r="N128" s="862"/>
      <c r="O128" s="862"/>
      <c r="P128" s="862"/>
      <c r="Q128" s="863">
        <f t="shared" si="15"/>
        <v>0</v>
      </c>
      <c r="R128" s="659">
        <f t="shared" si="8"/>
        <v>0</v>
      </c>
      <c r="S128" s="833"/>
      <c r="T128" s="1534"/>
      <c r="U128" s="1534"/>
      <c r="V128" s="829"/>
    </row>
    <row r="129" spans="1:28" s="830" customFormat="1" ht="15.5">
      <c r="A129" s="1666"/>
      <c r="B129" s="1661" t="s">
        <v>128</v>
      </c>
      <c r="C129" s="1664">
        <v>0</v>
      </c>
      <c r="D129" s="1662">
        <f>SUM(D118:D128)</f>
        <v>4000000</v>
      </c>
      <c r="E129" s="886">
        <f t="shared" ref="E129:Q129" si="16">SUM(E118:E128)</f>
        <v>0</v>
      </c>
      <c r="F129" s="886">
        <f t="shared" si="16"/>
        <v>0</v>
      </c>
      <c r="G129" s="886">
        <f t="shared" si="16"/>
        <v>4000000</v>
      </c>
      <c r="H129" s="886">
        <f t="shared" si="16"/>
        <v>0</v>
      </c>
      <c r="I129" s="886">
        <f t="shared" si="16"/>
        <v>0</v>
      </c>
      <c r="J129" s="886">
        <f t="shared" si="16"/>
        <v>0</v>
      </c>
      <c r="K129" s="886">
        <f t="shared" si="16"/>
        <v>0</v>
      </c>
      <c r="L129" s="886">
        <f t="shared" si="16"/>
        <v>0</v>
      </c>
      <c r="M129" s="886">
        <f t="shared" si="16"/>
        <v>0</v>
      </c>
      <c r="N129" s="886">
        <f t="shared" si="16"/>
        <v>0</v>
      </c>
      <c r="O129" s="886">
        <f t="shared" si="16"/>
        <v>0</v>
      </c>
      <c r="P129" s="886">
        <f t="shared" si="16"/>
        <v>0</v>
      </c>
      <c r="Q129" s="886">
        <f t="shared" si="16"/>
        <v>0</v>
      </c>
      <c r="R129" s="659">
        <f t="shared" si="8"/>
        <v>4000000</v>
      </c>
      <c r="S129" s="829"/>
      <c r="T129" s="1534"/>
      <c r="U129" s="1534"/>
      <c r="V129" s="879"/>
    </row>
    <row r="130" spans="1:28" s="830" customFormat="1" ht="15.5">
      <c r="A130" s="875"/>
      <c r="B130" s="887" t="s">
        <v>141</v>
      </c>
      <c r="C130" s="234">
        <v>750000</v>
      </c>
      <c r="D130" s="234"/>
      <c r="E130" s="1659"/>
      <c r="F130" s="234"/>
      <c r="G130" s="235"/>
      <c r="H130" s="234"/>
      <c r="I130" s="234"/>
      <c r="J130" s="864"/>
      <c r="K130" s="864"/>
      <c r="L130" s="864"/>
      <c r="M130" s="864"/>
      <c r="N130" s="864"/>
      <c r="O130" s="864"/>
      <c r="P130" s="864"/>
      <c r="Q130" s="864"/>
      <c r="R130" s="659"/>
      <c r="S130" s="879"/>
      <c r="T130" s="1534"/>
      <c r="U130" s="1534"/>
      <c r="V130" s="879"/>
    </row>
    <row r="131" spans="1:28" s="828" customFormat="1" ht="15.5">
      <c r="A131" s="880">
        <v>4130299</v>
      </c>
      <c r="B131" s="233" t="s">
        <v>140</v>
      </c>
      <c r="C131" s="1667">
        <v>0</v>
      </c>
      <c r="D131" s="1622">
        <v>70000000</v>
      </c>
      <c r="E131" s="1660"/>
      <c r="F131" s="1594"/>
      <c r="G131" s="1736">
        <f>SUM(D131:F131)</f>
        <v>70000000</v>
      </c>
      <c r="H131" s="235"/>
      <c r="I131" s="235"/>
      <c r="J131" s="864"/>
      <c r="K131" s="864"/>
      <c r="L131" s="864"/>
      <c r="M131" s="864">
        <f>SUM(H131:L131)</f>
        <v>0</v>
      </c>
      <c r="N131" s="864"/>
      <c r="O131" s="864"/>
      <c r="P131" s="864"/>
      <c r="Q131" s="864">
        <f>SUM(N131:P131)</f>
        <v>0</v>
      </c>
      <c r="R131" s="659">
        <f t="shared" si="8"/>
        <v>70000000</v>
      </c>
      <c r="S131" s="902"/>
      <c r="T131" s="1534"/>
      <c r="U131" s="1534"/>
      <c r="V131" s="829"/>
    </row>
    <row r="132" spans="1:28" s="828" customFormat="1" ht="21.75" customHeight="1">
      <c r="A132" s="960">
        <v>3111504</v>
      </c>
      <c r="B132" s="889" t="s">
        <v>143</v>
      </c>
      <c r="C132" s="705" t="s">
        <v>143</v>
      </c>
      <c r="D132" s="1622">
        <v>44900000</v>
      </c>
      <c r="E132" s="1660"/>
      <c r="F132" s="1594"/>
      <c r="G132" s="1736">
        <f t="shared" ref="G132:G133" si="17">SUM(D132:F132)</f>
        <v>44900000</v>
      </c>
      <c r="H132" s="235"/>
      <c r="I132" s="235"/>
      <c r="J132" s="864"/>
      <c r="K132" s="864"/>
      <c r="L132" s="864"/>
      <c r="M132" s="864">
        <f t="shared" ref="M132:M133" si="18">SUM(H132:L132)</f>
        <v>0</v>
      </c>
      <c r="N132" s="864"/>
      <c r="O132" s="864"/>
      <c r="P132" s="864"/>
      <c r="Q132" s="864">
        <f t="shared" ref="Q132:Q133" si="19">SUM(N132:P132)</f>
        <v>0</v>
      </c>
      <c r="R132" s="659">
        <f t="shared" si="8"/>
        <v>44900000</v>
      </c>
      <c r="S132" s="829"/>
      <c r="T132" s="1534"/>
      <c r="U132" s="1534"/>
      <c r="V132" s="829"/>
    </row>
    <row r="133" spans="1:28" s="828" customFormat="1" ht="15.5">
      <c r="A133" s="880">
        <v>3110599</v>
      </c>
      <c r="B133" s="233" t="s">
        <v>884</v>
      </c>
      <c r="C133" s="235"/>
      <c r="D133" s="1622">
        <v>100000000</v>
      </c>
      <c r="E133" s="1660"/>
      <c r="F133" s="1594"/>
      <c r="G133" s="1736">
        <f t="shared" si="17"/>
        <v>100000000</v>
      </c>
      <c r="H133" s="235"/>
      <c r="I133" s="235"/>
      <c r="J133" s="864"/>
      <c r="K133" s="864"/>
      <c r="L133" s="864"/>
      <c r="M133" s="864">
        <f t="shared" si="18"/>
        <v>0</v>
      </c>
      <c r="N133" s="864"/>
      <c r="O133" s="864"/>
      <c r="P133" s="864"/>
      <c r="Q133" s="864">
        <f t="shared" si="19"/>
        <v>0</v>
      </c>
      <c r="R133" s="659">
        <f t="shared" si="8"/>
        <v>100000000</v>
      </c>
      <c r="S133" s="829"/>
      <c r="T133" s="1534"/>
      <c r="U133" s="1534"/>
      <c r="V133" s="829"/>
    </row>
    <row r="134" spans="1:28" s="828" customFormat="1" ht="15.5">
      <c r="A134" s="1665"/>
      <c r="B134" s="1663" t="s">
        <v>253</v>
      </c>
      <c r="C134" s="890">
        <v>0</v>
      </c>
      <c r="D134" s="890">
        <f t="shared" ref="D134:Q134" si="20">SUM(D131:D133)</f>
        <v>214900000</v>
      </c>
      <c r="E134" s="890">
        <f t="shared" si="20"/>
        <v>0</v>
      </c>
      <c r="F134" s="890">
        <f t="shared" si="20"/>
        <v>0</v>
      </c>
      <c r="G134" s="890">
        <f t="shared" si="20"/>
        <v>214900000</v>
      </c>
      <c r="H134" s="890">
        <f t="shared" si="20"/>
        <v>0</v>
      </c>
      <c r="I134" s="890">
        <f t="shared" si="20"/>
        <v>0</v>
      </c>
      <c r="J134" s="890">
        <f t="shared" si="20"/>
        <v>0</v>
      </c>
      <c r="K134" s="890">
        <f t="shared" si="20"/>
        <v>0</v>
      </c>
      <c r="L134" s="890">
        <f t="shared" si="20"/>
        <v>0</v>
      </c>
      <c r="M134" s="890">
        <f t="shared" si="20"/>
        <v>0</v>
      </c>
      <c r="N134" s="890">
        <f t="shared" si="20"/>
        <v>0</v>
      </c>
      <c r="O134" s="890">
        <f t="shared" si="20"/>
        <v>0</v>
      </c>
      <c r="P134" s="890">
        <f t="shared" si="20"/>
        <v>0</v>
      </c>
      <c r="Q134" s="890">
        <f t="shared" si="20"/>
        <v>0</v>
      </c>
      <c r="R134" s="659">
        <f t="shared" ref="R134:R136" si="21">SUM(Q134+M134+G134)</f>
        <v>214900000</v>
      </c>
      <c r="S134" s="879"/>
      <c r="T134" s="1534"/>
      <c r="U134" s="1534"/>
      <c r="V134" s="829"/>
    </row>
    <row r="135" spans="1:28" s="828" customFormat="1" ht="15.5">
      <c r="A135" s="232"/>
      <c r="B135" s="233"/>
      <c r="C135" s="235">
        <v>500000</v>
      </c>
      <c r="D135" s="235"/>
      <c r="E135" s="235"/>
      <c r="F135" s="235"/>
      <c r="G135" s="235"/>
      <c r="H135" s="235"/>
      <c r="I135" s="235"/>
      <c r="J135" s="862"/>
      <c r="K135" s="862"/>
      <c r="L135" s="862"/>
      <c r="M135" s="864"/>
      <c r="N135" s="862"/>
      <c r="O135" s="862"/>
      <c r="P135" s="862"/>
      <c r="Q135" s="864"/>
      <c r="R135" s="659"/>
      <c r="S135" s="829"/>
      <c r="T135" s="1534"/>
      <c r="U135" s="1534"/>
      <c r="V135" s="829"/>
    </row>
    <row r="136" spans="1:28" s="828" customFormat="1" ht="15.5">
      <c r="A136" s="891"/>
      <c r="B136" s="892" t="s">
        <v>274</v>
      </c>
      <c r="C136" s="659">
        <v>0</v>
      </c>
      <c r="D136" s="719">
        <f t="shared" ref="D136:Q136" si="22">SUM(D134+D129+D116+D22)</f>
        <v>1889012798</v>
      </c>
      <c r="E136" s="719">
        <f t="shared" si="22"/>
        <v>0</v>
      </c>
      <c r="F136" s="719">
        <f t="shared" si="22"/>
        <v>7000000</v>
      </c>
      <c r="G136" s="719">
        <f t="shared" si="22"/>
        <v>1896012798</v>
      </c>
      <c r="H136" s="719">
        <f t="shared" si="22"/>
        <v>2500000</v>
      </c>
      <c r="I136" s="719">
        <f t="shared" si="22"/>
        <v>2500000</v>
      </c>
      <c r="J136" s="719">
        <f t="shared" si="22"/>
        <v>33984188</v>
      </c>
      <c r="K136" s="719">
        <f t="shared" si="22"/>
        <v>200000</v>
      </c>
      <c r="L136" s="719">
        <f t="shared" si="22"/>
        <v>4300000</v>
      </c>
      <c r="M136" s="719">
        <f t="shared" si="22"/>
        <v>43484188</v>
      </c>
      <c r="N136" s="719">
        <f t="shared" si="22"/>
        <v>4000000</v>
      </c>
      <c r="O136" s="719">
        <f t="shared" si="22"/>
        <v>27000000</v>
      </c>
      <c r="P136" s="719">
        <f t="shared" si="22"/>
        <v>0</v>
      </c>
      <c r="Q136" s="719">
        <f t="shared" si="22"/>
        <v>31000000</v>
      </c>
      <c r="R136" s="659">
        <f t="shared" si="21"/>
        <v>1970496986</v>
      </c>
      <c r="S136" s="879"/>
      <c r="T136" s="1534"/>
      <c r="U136" s="1534"/>
      <c r="V136" s="829"/>
    </row>
    <row r="137" spans="1:28" s="828" customFormat="1">
      <c r="A137" s="893"/>
      <c r="B137" s="214"/>
      <c r="C137" s="252"/>
      <c r="D137" s="252"/>
      <c r="E137" s="252"/>
      <c r="F137" s="252"/>
      <c r="G137" s="894"/>
      <c r="H137" s="895"/>
      <c r="I137" s="901"/>
      <c r="J137" s="895"/>
      <c r="K137" s="901"/>
      <c r="L137" s="901"/>
      <c r="M137" s="901"/>
      <c r="N137" s="901"/>
      <c r="O137" s="901"/>
      <c r="P137" s="901"/>
      <c r="Q137" s="901"/>
      <c r="R137" s="895"/>
      <c r="S137" s="829"/>
      <c r="T137" s="1534"/>
      <c r="U137" s="1534"/>
      <c r="V137" s="829"/>
    </row>
    <row r="138" spans="1:28" s="828" customFormat="1">
      <c r="A138" s="896"/>
      <c r="B138" s="897" t="s">
        <v>144</v>
      </c>
      <c r="C138" s="895"/>
      <c r="D138" s="895"/>
      <c r="E138" s="895"/>
      <c r="F138" s="895"/>
      <c r="G138" s="898"/>
      <c r="H138" s="895"/>
      <c r="I138" s="895"/>
      <c r="J138" s="895"/>
      <c r="K138" s="895"/>
      <c r="L138" s="895"/>
      <c r="M138" s="895"/>
      <c r="N138" s="895"/>
      <c r="O138" s="895"/>
      <c r="P138" s="895"/>
      <c r="Q138" s="895"/>
      <c r="R138" s="895">
        <f>SUM(R136)</f>
        <v>1970496986</v>
      </c>
      <c r="S138" s="895"/>
      <c r="T138" s="1534"/>
      <c r="U138" s="1534"/>
      <c r="V138" s="895"/>
      <c r="W138" s="901"/>
      <c r="X138" s="901"/>
      <c r="Y138" s="901"/>
      <c r="Z138" s="901"/>
      <c r="AA138" s="901"/>
      <c r="AB138" s="901"/>
    </row>
    <row r="139" spans="1:28" s="828" customFormat="1">
      <c r="A139" s="896"/>
      <c r="B139" s="897" t="s">
        <v>145</v>
      </c>
      <c r="C139" s="895"/>
      <c r="D139" s="895"/>
      <c r="E139" s="895"/>
      <c r="F139" s="895"/>
      <c r="G139" s="898"/>
      <c r="H139" s="895"/>
      <c r="I139" s="895"/>
      <c r="J139" s="895"/>
      <c r="K139" s="895"/>
      <c r="L139" s="895"/>
      <c r="M139" s="895"/>
      <c r="N139" s="895"/>
      <c r="O139" s="895"/>
      <c r="P139" s="895"/>
      <c r="Q139" s="895"/>
      <c r="R139" s="895">
        <f>SUM(R129+R116+R22)</f>
        <v>1755596986</v>
      </c>
      <c r="S139" s="895"/>
      <c r="T139" s="1534"/>
      <c r="U139" s="1534"/>
      <c r="V139" s="895"/>
      <c r="W139" s="901"/>
      <c r="X139" s="901"/>
      <c r="Y139" s="901"/>
      <c r="Z139" s="901"/>
      <c r="AA139" s="901"/>
      <c r="AB139" s="901"/>
    </row>
    <row r="140" spans="1:28" s="828" customFormat="1">
      <c r="A140" s="896"/>
      <c r="B140" s="897" t="s">
        <v>141</v>
      </c>
      <c r="C140" s="895"/>
      <c r="D140" s="895"/>
      <c r="E140" s="895"/>
      <c r="F140" s="895"/>
      <c r="G140" s="898"/>
      <c r="H140" s="895"/>
      <c r="I140" s="895"/>
      <c r="J140" s="895"/>
      <c r="K140" s="895"/>
      <c r="L140" s="895"/>
      <c r="M140" s="895"/>
      <c r="N140" s="895"/>
      <c r="O140" s="895"/>
      <c r="P140" s="895"/>
      <c r="Q140" s="895"/>
      <c r="R140" s="895">
        <f>SUM(R138-R139)</f>
        <v>214900000</v>
      </c>
      <c r="S140" s="895"/>
      <c r="T140" s="1534"/>
      <c r="U140" s="1534"/>
      <c r="V140" s="895"/>
      <c r="W140" s="901"/>
      <c r="X140" s="901"/>
      <c r="Y140" s="901"/>
      <c r="Z140" s="901"/>
      <c r="AA140" s="901"/>
      <c r="AB140" s="901"/>
    </row>
    <row r="141" spans="1:28" s="828" customFormat="1">
      <c r="A141" s="896"/>
      <c r="B141" s="897"/>
      <c r="C141" s="895"/>
      <c r="D141" s="895"/>
      <c r="E141" s="895"/>
      <c r="F141" s="895"/>
      <c r="G141" s="898"/>
      <c r="H141" s="895"/>
      <c r="I141" s="895"/>
      <c r="J141" s="895"/>
      <c r="K141" s="895"/>
      <c r="L141" s="895"/>
      <c r="M141" s="895"/>
      <c r="N141" s="895"/>
      <c r="O141" s="895"/>
      <c r="P141" s="895"/>
      <c r="Q141" s="895"/>
      <c r="R141" s="829"/>
      <c r="S141" s="895"/>
      <c r="T141" s="1534"/>
      <c r="U141" s="1534"/>
      <c r="V141" s="895"/>
      <c r="W141" s="901"/>
      <c r="X141" s="901"/>
      <c r="Y141" s="901"/>
      <c r="Z141" s="901"/>
      <c r="AA141" s="901"/>
      <c r="AB141" s="901"/>
    </row>
    <row r="142" spans="1:28" s="828" customFormat="1">
      <c r="A142" s="896"/>
      <c r="B142" s="897" t="s">
        <v>146</v>
      </c>
      <c r="C142" s="895"/>
      <c r="D142" s="895"/>
      <c r="E142" s="895"/>
      <c r="F142" s="895"/>
      <c r="G142" s="898"/>
      <c r="H142" s="895"/>
      <c r="I142" s="895"/>
      <c r="J142" s="895"/>
      <c r="K142" s="895"/>
      <c r="L142" s="895"/>
      <c r="M142" s="895"/>
      <c r="N142" s="895"/>
      <c r="O142" s="895"/>
      <c r="P142" s="895"/>
      <c r="Q142" s="895"/>
      <c r="R142" s="895">
        <f>R139</f>
        <v>1755596986</v>
      </c>
      <c r="S142" s="895"/>
      <c r="T142" s="1534"/>
      <c r="U142" s="1534"/>
      <c r="V142" s="895"/>
      <c r="W142" s="901"/>
      <c r="X142" s="901"/>
      <c r="Y142" s="901"/>
      <c r="Z142" s="901"/>
      <c r="AA142" s="901"/>
      <c r="AB142" s="901"/>
    </row>
    <row r="143" spans="1:28" s="828" customFormat="1">
      <c r="A143" s="896"/>
      <c r="B143" s="897" t="s">
        <v>147</v>
      </c>
      <c r="C143" s="895"/>
      <c r="D143" s="895"/>
      <c r="E143" s="895"/>
      <c r="F143" s="895"/>
      <c r="G143" s="898"/>
      <c r="H143" s="895"/>
      <c r="I143" s="895"/>
      <c r="J143" s="895"/>
      <c r="K143" s="895"/>
      <c r="L143" s="895"/>
      <c r="M143" s="895"/>
      <c r="N143" s="895"/>
      <c r="O143" s="895"/>
      <c r="P143" s="895"/>
      <c r="Q143" s="895"/>
      <c r="R143" s="895">
        <f>SUM(R22)</f>
        <v>1434446548</v>
      </c>
      <c r="S143" s="895"/>
      <c r="T143" s="1534"/>
      <c r="U143" s="1534"/>
      <c r="V143" s="895"/>
      <c r="W143" s="901"/>
      <c r="X143" s="903"/>
      <c r="Y143" s="901"/>
      <c r="Z143" s="901"/>
      <c r="AA143" s="901"/>
      <c r="AB143" s="901"/>
    </row>
    <row r="144" spans="1:28" s="828" customFormat="1">
      <c r="A144" s="896"/>
      <c r="B144" s="895" t="s">
        <v>148</v>
      </c>
      <c r="C144" s="895"/>
      <c r="D144" s="895"/>
      <c r="E144" s="895"/>
      <c r="F144" s="895"/>
      <c r="G144" s="898"/>
      <c r="H144" s="895"/>
      <c r="I144" s="895"/>
      <c r="J144" s="895"/>
      <c r="K144" s="895"/>
      <c r="L144" s="895"/>
      <c r="M144" s="895"/>
      <c r="N144" s="895"/>
      <c r="O144" s="895"/>
      <c r="P144" s="895"/>
      <c r="Q144" s="895"/>
      <c r="R144" s="895">
        <f>R142-R143</f>
        <v>321150438</v>
      </c>
      <c r="S144" s="895"/>
      <c r="T144" s="1534"/>
      <c r="U144" s="1534"/>
      <c r="V144" s="895"/>
      <c r="W144" s="901"/>
      <c r="X144" s="901"/>
      <c r="Y144" s="901"/>
      <c r="Z144" s="901"/>
      <c r="AA144" s="901"/>
      <c r="AB144" s="901"/>
    </row>
    <row r="145" spans="1:22" s="828" customFormat="1">
      <c r="A145" s="893"/>
      <c r="C145" s="829"/>
      <c r="D145" s="829"/>
      <c r="F145" s="829"/>
      <c r="G145" s="830"/>
      <c r="S145" s="829"/>
      <c r="T145" s="1534"/>
      <c r="U145" s="1534"/>
      <c r="V145" s="829"/>
    </row>
    <row r="146" spans="1:22" s="828" customFormat="1">
      <c r="A146" s="893"/>
      <c r="B146" s="829"/>
      <c r="C146" s="829"/>
      <c r="D146" s="829"/>
      <c r="E146" s="899"/>
      <c r="F146" s="829"/>
      <c r="G146" s="830"/>
      <c r="S146" s="829"/>
      <c r="T146" s="1534"/>
      <c r="U146" s="1534"/>
      <c r="V146" s="829"/>
    </row>
    <row r="147" spans="1:22" s="828" customFormat="1">
      <c r="A147" s="893"/>
      <c r="B147" s="829"/>
      <c r="C147" s="829"/>
      <c r="D147" s="829"/>
      <c r="F147" s="829"/>
      <c r="G147" s="830"/>
      <c r="S147" s="829"/>
      <c r="T147" s="1534"/>
      <c r="U147" s="1534"/>
      <c r="V147" s="829"/>
    </row>
    <row r="148" spans="1:22" s="828" customFormat="1">
      <c r="A148" s="893"/>
      <c r="B148" s="829"/>
      <c r="C148" s="829"/>
      <c r="D148" s="829"/>
      <c r="F148" s="829"/>
      <c r="G148" s="830"/>
      <c r="S148" s="829"/>
      <c r="T148" s="1534"/>
      <c r="U148" s="1534"/>
      <c r="V148" s="829"/>
    </row>
    <row r="149" spans="1:22" s="828" customFormat="1">
      <c r="A149" s="893"/>
      <c r="B149" s="829"/>
      <c r="C149" s="829"/>
      <c r="D149" s="829"/>
      <c r="F149" s="829"/>
      <c r="G149" s="830"/>
      <c r="S149" s="829"/>
      <c r="T149" s="1534"/>
      <c r="U149" s="1534"/>
      <c r="V149" s="829"/>
    </row>
    <row r="150" spans="1:22" s="828" customFormat="1">
      <c r="A150" s="893"/>
      <c r="B150" s="829"/>
      <c r="C150" s="829"/>
      <c r="D150" s="829"/>
      <c r="F150" s="829"/>
      <c r="G150" s="830"/>
      <c r="S150" s="829"/>
      <c r="T150" s="1534"/>
      <c r="U150" s="1534"/>
      <c r="V150" s="829"/>
    </row>
    <row r="151" spans="1:22" s="828" customFormat="1">
      <c r="A151" s="893"/>
      <c r="B151" s="829"/>
      <c r="C151" s="829"/>
      <c r="D151" s="829"/>
      <c r="E151" s="829"/>
      <c r="F151" s="829"/>
      <c r="G151" s="830"/>
      <c r="S151" s="829"/>
      <c r="T151" s="1534"/>
      <c r="U151" s="1534"/>
      <c r="V151" s="829"/>
    </row>
    <row r="152" spans="1:22" s="828" customFormat="1">
      <c r="A152" s="893"/>
      <c r="B152" s="829"/>
      <c r="C152" s="829"/>
      <c r="D152" s="829"/>
      <c r="E152" s="899"/>
      <c r="F152" s="829"/>
      <c r="G152" s="830"/>
      <c r="S152" s="829"/>
      <c r="T152" s="1534"/>
      <c r="U152" s="1534"/>
      <c r="V152" s="829"/>
    </row>
    <row r="153" spans="1:22" s="828" customFormat="1">
      <c r="A153" s="893"/>
      <c r="C153" s="829"/>
      <c r="D153" s="829"/>
      <c r="E153" s="899"/>
      <c r="F153" s="829"/>
      <c r="G153" s="830"/>
      <c r="S153" s="829"/>
      <c r="T153" s="1534"/>
      <c r="U153" s="1534"/>
      <c r="V153" s="829"/>
    </row>
    <row r="154" spans="1:22" s="828" customFormat="1">
      <c r="A154" s="900"/>
      <c r="C154" s="829"/>
      <c r="F154" s="829"/>
      <c r="G154" s="830"/>
      <c r="S154" s="829"/>
      <c r="T154" s="1534"/>
      <c r="U154" s="1534"/>
      <c r="V154" s="829"/>
    </row>
    <row r="155" spans="1:22" s="828" customFormat="1">
      <c r="A155" s="900"/>
      <c r="C155" s="829"/>
      <c r="F155" s="829"/>
      <c r="G155" s="830"/>
      <c r="S155" s="829"/>
      <c r="T155" s="1534"/>
      <c r="U155" s="1534"/>
      <c r="V155" s="829"/>
    </row>
    <row r="156" spans="1:22" s="828" customFormat="1">
      <c r="A156" s="900"/>
      <c r="C156" s="829"/>
      <c r="F156" s="829"/>
      <c r="G156" s="830"/>
      <c r="S156" s="829"/>
      <c r="T156" s="1534"/>
      <c r="U156" s="1534"/>
      <c r="V156" s="829"/>
    </row>
    <row r="157" spans="1:22" s="828" customFormat="1">
      <c r="A157" s="900"/>
      <c r="C157" s="829"/>
      <c r="F157" s="829"/>
      <c r="G157" s="830"/>
      <c r="S157" s="829"/>
      <c r="T157" s="1534"/>
      <c r="U157" s="1534"/>
      <c r="V157" s="829"/>
    </row>
    <row r="158" spans="1:22" s="828" customFormat="1">
      <c r="A158" s="900"/>
      <c r="C158" s="829"/>
      <c r="F158" s="829"/>
      <c r="G158" s="830"/>
      <c r="S158" s="829"/>
      <c r="T158" s="1534"/>
      <c r="U158" s="1534"/>
      <c r="V158" s="829"/>
    </row>
    <row r="159" spans="1:22" s="828" customFormat="1">
      <c r="A159" s="900"/>
      <c r="C159" s="829"/>
      <c r="F159" s="829"/>
      <c r="G159" s="830"/>
      <c r="S159" s="829"/>
      <c r="T159" s="1534"/>
      <c r="U159" s="1534"/>
      <c r="V159" s="829"/>
    </row>
    <row r="160" spans="1:22" s="828" customFormat="1">
      <c r="A160" s="900"/>
      <c r="C160" s="829"/>
      <c r="F160" s="829"/>
      <c r="G160" s="830"/>
      <c r="S160" s="829"/>
      <c r="T160" s="1534"/>
      <c r="U160" s="1534"/>
      <c r="V160" s="829"/>
    </row>
    <row r="161" spans="1:22" s="828" customFormat="1">
      <c r="A161" s="893"/>
      <c r="C161" s="829"/>
      <c r="D161" s="829"/>
      <c r="F161" s="829"/>
      <c r="G161" s="830"/>
      <c r="S161" s="829"/>
      <c r="T161" s="1534"/>
      <c r="U161" s="1534"/>
      <c r="V161" s="829"/>
    </row>
    <row r="162" spans="1:22" s="828" customFormat="1">
      <c r="A162" s="893"/>
      <c r="C162" s="829"/>
      <c r="D162" s="829"/>
      <c r="F162" s="829"/>
      <c r="G162" s="830"/>
      <c r="S162" s="829"/>
      <c r="T162" s="1534"/>
      <c r="U162" s="1534"/>
      <c r="V162" s="829"/>
    </row>
    <row r="163" spans="1:22" s="828" customFormat="1">
      <c r="A163" s="893"/>
      <c r="C163" s="829"/>
      <c r="D163" s="829"/>
      <c r="F163" s="829"/>
      <c r="G163" s="830"/>
      <c r="S163" s="829"/>
      <c r="T163" s="1534"/>
      <c r="U163" s="1534"/>
      <c r="V163" s="829"/>
    </row>
    <row r="164" spans="1:22" s="828" customFormat="1">
      <c r="A164" s="893"/>
      <c r="C164" s="829"/>
      <c r="D164" s="829"/>
      <c r="F164" s="829"/>
      <c r="G164" s="830"/>
      <c r="S164" s="829"/>
      <c r="T164" s="1534"/>
      <c r="U164" s="1534"/>
      <c r="V164" s="829"/>
    </row>
    <row r="165" spans="1:22" s="828" customFormat="1">
      <c r="A165" s="893"/>
      <c r="C165" s="829"/>
      <c r="D165" s="829"/>
      <c r="F165" s="829"/>
      <c r="G165" s="830"/>
      <c r="S165" s="829"/>
      <c r="T165" s="1534"/>
      <c r="U165" s="1534"/>
      <c r="V165" s="829"/>
    </row>
    <row r="166" spans="1:22" s="828" customFormat="1">
      <c r="A166" s="893"/>
      <c r="C166" s="829"/>
      <c r="D166" s="829"/>
      <c r="F166" s="829"/>
      <c r="G166" s="830"/>
      <c r="S166" s="829"/>
      <c r="T166" s="1534"/>
      <c r="U166" s="1534"/>
      <c r="V166" s="829"/>
    </row>
    <row r="167" spans="1:22" s="828" customFormat="1">
      <c r="A167" s="893"/>
      <c r="C167" s="829"/>
      <c r="D167" s="829"/>
      <c r="F167" s="829"/>
      <c r="G167" s="830"/>
      <c r="S167" s="829"/>
      <c r="T167" s="1534"/>
      <c r="U167" s="1534"/>
      <c r="V167" s="829"/>
    </row>
    <row r="168" spans="1:22" s="828" customFormat="1">
      <c r="A168" s="893"/>
      <c r="C168" s="829"/>
      <c r="D168" s="829"/>
      <c r="F168" s="829"/>
      <c r="G168" s="830"/>
      <c r="S168" s="829"/>
      <c r="T168" s="1534"/>
      <c r="U168" s="1534"/>
      <c r="V168" s="829"/>
    </row>
    <row r="169" spans="1:22" s="828" customFormat="1">
      <c r="A169" s="893"/>
      <c r="C169" s="829"/>
      <c r="D169" s="829"/>
      <c r="F169" s="829"/>
      <c r="G169" s="830"/>
      <c r="S169" s="829"/>
      <c r="T169" s="1534"/>
      <c r="U169" s="1534"/>
      <c r="V169" s="829"/>
    </row>
    <row r="170" spans="1:22" s="828" customFormat="1">
      <c r="A170" s="893"/>
      <c r="C170" s="829"/>
      <c r="D170" s="829"/>
      <c r="F170" s="829"/>
      <c r="G170" s="830"/>
      <c r="S170" s="829"/>
      <c r="T170" s="1534"/>
      <c r="U170" s="1534"/>
      <c r="V170" s="829"/>
    </row>
    <row r="171" spans="1:22" s="828" customFormat="1">
      <c r="A171" s="893"/>
      <c r="C171" s="829"/>
      <c r="D171" s="829"/>
      <c r="F171" s="829"/>
      <c r="G171" s="830"/>
      <c r="S171" s="829"/>
      <c r="T171" s="1534"/>
      <c r="U171" s="1534"/>
      <c r="V171" s="829"/>
    </row>
    <row r="172" spans="1:22" s="828" customFormat="1">
      <c r="A172" s="893"/>
      <c r="C172" s="829"/>
      <c r="D172" s="829"/>
      <c r="F172" s="829"/>
      <c r="G172" s="830"/>
      <c r="S172" s="829"/>
      <c r="T172" s="1534"/>
      <c r="U172" s="1534"/>
      <c r="V172" s="829"/>
    </row>
    <row r="173" spans="1:22" s="828" customFormat="1">
      <c r="A173" s="893"/>
      <c r="C173" s="829"/>
      <c r="D173" s="829"/>
      <c r="F173" s="829"/>
      <c r="G173" s="830"/>
      <c r="S173" s="829"/>
      <c r="T173" s="1534"/>
      <c r="U173" s="1534"/>
      <c r="V173" s="829"/>
    </row>
    <row r="174" spans="1:22" s="828" customFormat="1">
      <c r="A174" s="893"/>
      <c r="C174" s="829"/>
      <c r="D174" s="829"/>
      <c r="F174" s="829"/>
      <c r="G174" s="830"/>
      <c r="S174" s="829"/>
      <c r="T174" s="1534"/>
      <c r="U174" s="1534"/>
      <c r="V174" s="829"/>
    </row>
    <row r="175" spans="1:22" s="828" customFormat="1">
      <c r="A175" s="893"/>
      <c r="C175" s="829"/>
      <c r="D175" s="829"/>
      <c r="F175" s="829"/>
      <c r="G175" s="830"/>
      <c r="S175" s="829"/>
      <c r="T175" s="1534"/>
      <c r="U175" s="1534"/>
      <c r="V175" s="829"/>
    </row>
    <row r="176" spans="1:22" s="828" customFormat="1">
      <c r="A176" s="893"/>
      <c r="C176" s="829"/>
      <c r="D176" s="829"/>
      <c r="F176" s="829"/>
      <c r="G176" s="830"/>
      <c r="S176" s="829"/>
      <c r="T176" s="1534"/>
      <c r="U176" s="1534"/>
      <c r="V176" s="829"/>
    </row>
    <row r="177" spans="1:22" s="828" customFormat="1">
      <c r="A177" s="893"/>
      <c r="C177" s="829"/>
      <c r="D177" s="829"/>
      <c r="F177" s="829"/>
      <c r="G177" s="830"/>
      <c r="S177" s="829"/>
      <c r="T177" s="1534"/>
      <c r="U177" s="1534"/>
      <c r="V177" s="829"/>
    </row>
    <row r="178" spans="1:22" s="828" customFormat="1">
      <c r="A178" s="893"/>
      <c r="C178" s="829"/>
      <c r="D178" s="829"/>
      <c r="F178" s="829"/>
      <c r="G178" s="830"/>
      <c r="S178" s="829"/>
      <c r="T178" s="1534"/>
      <c r="U178" s="1534"/>
      <c r="V178" s="829"/>
    </row>
    <row r="179" spans="1:22" s="828" customFormat="1">
      <c r="A179" s="893"/>
      <c r="C179" s="829"/>
      <c r="D179" s="829"/>
      <c r="F179" s="829"/>
      <c r="G179" s="830"/>
      <c r="S179" s="829"/>
      <c r="T179" s="1534"/>
      <c r="U179" s="1534"/>
      <c r="V179" s="829"/>
    </row>
    <row r="180" spans="1:22" s="828" customFormat="1">
      <c r="A180" s="893"/>
      <c r="C180" s="829"/>
      <c r="D180" s="829"/>
      <c r="F180" s="829"/>
      <c r="G180" s="830"/>
      <c r="S180" s="829"/>
      <c r="T180" s="1534"/>
      <c r="U180" s="1534"/>
      <c r="V180" s="829"/>
    </row>
    <row r="181" spans="1:22" s="828" customFormat="1">
      <c r="A181" s="893"/>
      <c r="C181" s="829"/>
      <c r="D181" s="829"/>
      <c r="F181" s="829"/>
      <c r="G181" s="830"/>
      <c r="S181" s="829"/>
      <c r="T181" s="1534"/>
      <c r="U181" s="1534"/>
      <c r="V181" s="829"/>
    </row>
    <row r="182" spans="1:22" s="828" customFormat="1">
      <c r="A182" s="893"/>
      <c r="C182" s="829"/>
      <c r="D182" s="829"/>
      <c r="F182" s="829"/>
      <c r="G182" s="830"/>
      <c r="S182" s="829"/>
      <c r="T182" s="1534"/>
      <c r="U182" s="1534"/>
      <c r="V182" s="829"/>
    </row>
    <row r="183" spans="1:22" s="828" customFormat="1">
      <c r="A183" s="893"/>
      <c r="C183" s="829"/>
      <c r="D183" s="829"/>
      <c r="F183" s="829"/>
      <c r="G183" s="830"/>
      <c r="S183" s="829"/>
      <c r="T183" s="1534"/>
      <c r="U183" s="1534"/>
      <c r="V183" s="829"/>
    </row>
    <row r="184" spans="1:22" s="828" customFormat="1">
      <c r="A184" s="893"/>
      <c r="C184" s="829"/>
      <c r="D184" s="829"/>
      <c r="F184" s="829"/>
      <c r="G184" s="830"/>
      <c r="S184" s="829"/>
      <c r="T184" s="1534"/>
      <c r="U184" s="1534"/>
      <c r="V184" s="829"/>
    </row>
    <row r="185" spans="1:22" s="828" customFormat="1">
      <c r="A185" s="893"/>
      <c r="C185" s="829"/>
      <c r="D185" s="829"/>
      <c r="F185" s="829"/>
      <c r="G185" s="830"/>
      <c r="S185" s="829"/>
      <c r="T185" s="1534"/>
      <c r="U185" s="1534"/>
      <c r="V185" s="829"/>
    </row>
    <row r="186" spans="1:22" s="828" customFormat="1">
      <c r="A186" s="893"/>
      <c r="C186" s="829"/>
      <c r="D186" s="829"/>
      <c r="F186" s="829"/>
      <c r="G186" s="830"/>
      <c r="S186" s="829"/>
      <c r="T186" s="1534"/>
      <c r="U186" s="1534"/>
      <c r="V186" s="829"/>
    </row>
    <row r="187" spans="1:22" s="828" customFormat="1">
      <c r="A187" s="893"/>
      <c r="C187" s="829"/>
      <c r="D187" s="829"/>
      <c r="F187" s="829"/>
      <c r="G187" s="830"/>
      <c r="S187" s="829"/>
      <c r="T187" s="1534"/>
      <c r="U187" s="1534"/>
      <c r="V187" s="829"/>
    </row>
    <row r="188" spans="1:22" s="828" customFormat="1">
      <c r="A188" s="893"/>
      <c r="C188" s="829"/>
      <c r="D188" s="829"/>
      <c r="F188" s="829"/>
      <c r="G188" s="830"/>
      <c r="S188" s="829"/>
      <c r="T188" s="1534"/>
      <c r="U188" s="1534"/>
      <c r="V188" s="829"/>
    </row>
    <row r="189" spans="1:22" s="828" customFormat="1">
      <c r="A189" s="893"/>
      <c r="C189" s="829"/>
      <c r="D189" s="829"/>
      <c r="F189" s="829"/>
      <c r="G189" s="830"/>
      <c r="S189" s="829"/>
      <c r="T189" s="1534"/>
      <c r="U189" s="1534"/>
      <c r="V189" s="829"/>
    </row>
    <row r="190" spans="1:22" s="828" customFormat="1">
      <c r="A190" s="893"/>
      <c r="C190" s="829"/>
      <c r="D190" s="829"/>
      <c r="F190" s="829"/>
      <c r="G190" s="830"/>
      <c r="S190" s="829"/>
      <c r="T190" s="1534"/>
      <c r="U190" s="1534"/>
      <c r="V190" s="829"/>
    </row>
    <row r="191" spans="1:22" s="828" customFormat="1">
      <c r="A191" s="893"/>
      <c r="C191" s="829"/>
      <c r="D191" s="829"/>
      <c r="F191" s="829"/>
      <c r="G191" s="830"/>
      <c r="S191" s="829"/>
      <c r="T191" s="1534"/>
      <c r="U191" s="1534"/>
      <c r="V191" s="829"/>
    </row>
    <row r="192" spans="1:22" s="828" customFormat="1">
      <c r="A192" s="893"/>
      <c r="C192" s="829"/>
      <c r="D192" s="829"/>
      <c r="F192" s="829"/>
      <c r="G192" s="830"/>
      <c r="S192" s="829"/>
      <c r="T192" s="1534"/>
      <c r="U192" s="1534"/>
      <c r="V192" s="829"/>
    </row>
    <row r="193" spans="1:22" s="828" customFormat="1">
      <c r="A193" s="893"/>
      <c r="C193" s="829"/>
      <c r="D193" s="829"/>
      <c r="F193" s="829"/>
      <c r="G193" s="830"/>
      <c r="S193" s="829"/>
      <c r="T193" s="1534"/>
      <c r="U193" s="1534"/>
      <c r="V193" s="829"/>
    </row>
    <row r="194" spans="1:22" s="828" customFormat="1">
      <c r="A194" s="893"/>
      <c r="C194" s="829"/>
      <c r="D194" s="829"/>
      <c r="F194" s="829"/>
      <c r="G194" s="830"/>
      <c r="S194" s="829"/>
      <c r="T194" s="1534"/>
      <c r="U194" s="1534"/>
      <c r="V194" s="829"/>
    </row>
    <row r="195" spans="1:22" s="828" customFormat="1">
      <c r="A195" s="893"/>
      <c r="C195" s="829"/>
      <c r="D195" s="829"/>
      <c r="F195" s="829"/>
      <c r="G195" s="830"/>
      <c r="S195" s="829"/>
      <c r="T195" s="1534"/>
      <c r="U195" s="1534"/>
      <c r="V195" s="829"/>
    </row>
    <row r="196" spans="1:22" s="828" customFormat="1">
      <c r="A196" s="893"/>
      <c r="C196" s="829"/>
      <c r="D196" s="829"/>
      <c r="F196" s="829"/>
      <c r="G196" s="830"/>
      <c r="S196" s="829"/>
      <c r="T196" s="1534"/>
      <c r="U196" s="1534"/>
      <c r="V196" s="829"/>
    </row>
    <row r="197" spans="1:22" s="828" customFormat="1">
      <c r="A197" s="893"/>
      <c r="C197" s="829"/>
      <c r="D197" s="829"/>
      <c r="F197" s="829"/>
      <c r="G197" s="830"/>
      <c r="S197" s="829"/>
      <c r="T197" s="1534"/>
      <c r="U197" s="1534"/>
      <c r="V197" s="829"/>
    </row>
    <row r="198" spans="1:22" s="828" customFormat="1">
      <c r="A198" s="893"/>
      <c r="C198" s="829"/>
      <c r="D198" s="829"/>
      <c r="F198" s="829"/>
      <c r="G198" s="830"/>
      <c r="S198" s="829"/>
      <c r="T198" s="1534"/>
      <c r="U198" s="1534"/>
      <c r="V198" s="829"/>
    </row>
    <row r="199" spans="1:22" s="828" customFormat="1">
      <c r="A199" s="893"/>
      <c r="C199" s="829"/>
      <c r="D199" s="829"/>
      <c r="F199" s="829"/>
      <c r="G199" s="830"/>
      <c r="S199" s="829"/>
      <c r="T199" s="1534"/>
      <c r="U199" s="1534"/>
      <c r="V199" s="829"/>
    </row>
    <row r="200" spans="1:22" s="828" customFormat="1">
      <c r="A200" s="893"/>
      <c r="C200" s="829"/>
      <c r="D200" s="829"/>
      <c r="F200" s="829"/>
      <c r="G200" s="830"/>
      <c r="S200" s="829"/>
      <c r="T200" s="1534"/>
      <c r="U200" s="1534"/>
      <c r="V200" s="829"/>
    </row>
    <row r="201" spans="1:22" s="828" customFormat="1">
      <c r="A201" s="893"/>
      <c r="C201" s="829"/>
      <c r="D201" s="829"/>
      <c r="F201" s="829"/>
      <c r="G201" s="830"/>
      <c r="S201" s="829"/>
      <c r="T201" s="1534"/>
      <c r="U201" s="1534"/>
      <c r="V201" s="829"/>
    </row>
    <row r="202" spans="1:22" s="828" customFormat="1">
      <c r="A202" s="893"/>
      <c r="C202" s="829"/>
      <c r="D202" s="829"/>
      <c r="F202" s="829"/>
      <c r="G202" s="830"/>
      <c r="S202" s="829"/>
      <c r="T202" s="1534"/>
      <c r="U202" s="1534"/>
      <c r="V202" s="829"/>
    </row>
    <row r="203" spans="1:22" s="828" customFormat="1">
      <c r="A203" s="893"/>
      <c r="C203" s="829"/>
      <c r="D203" s="829"/>
      <c r="F203" s="829"/>
      <c r="G203" s="830"/>
      <c r="S203" s="829"/>
      <c r="T203" s="1534"/>
      <c r="U203" s="1534"/>
      <c r="V203" s="829"/>
    </row>
    <row r="204" spans="1:22" s="828" customFormat="1">
      <c r="A204" s="893"/>
      <c r="C204" s="829"/>
      <c r="D204" s="829"/>
      <c r="F204" s="829"/>
      <c r="G204" s="830"/>
      <c r="S204" s="829"/>
      <c r="T204" s="1534"/>
      <c r="U204" s="1534"/>
      <c r="V204" s="829"/>
    </row>
    <row r="205" spans="1:22" s="828" customFormat="1">
      <c r="A205" s="893"/>
      <c r="C205" s="829"/>
      <c r="D205" s="829"/>
      <c r="F205" s="829"/>
      <c r="G205" s="830"/>
      <c r="S205" s="829"/>
      <c r="T205" s="1534"/>
      <c r="U205" s="1534"/>
      <c r="V205" s="829"/>
    </row>
    <row r="206" spans="1:22" s="828" customFormat="1">
      <c r="A206" s="893"/>
      <c r="C206" s="829"/>
      <c r="D206" s="829"/>
      <c r="F206" s="829"/>
      <c r="G206" s="830"/>
      <c r="S206" s="829"/>
      <c r="T206" s="1534"/>
      <c r="U206" s="1534"/>
      <c r="V206" s="829"/>
    </row>
    <row r="207" spans="1:22" s="828" customFormat="1">
      <c r="A207" s="893"/>
      <c r="C207" s="829"/>
      <c r="D207" s="829"/>
      <c r="F207" s="829"/>
      <c r="G207" s="830"/>
      <c r="S207" s="829"/>
      <c r="T207" s="1534"/>
      <c r="U207" s="1534"/>
      <c r="V207" s="829"/>
    </row>
    <row r="208" spans="1:22" s="828" customFormat="1">
      <c r="A208" s="893"/>
      <c r="C208" s="829"/>
      <c r="D208" s="829"/>
      <c r="F208" s="829"/>
      <c r="G208" s="830"/>
      <c r="S208" s="829"/>
      <c r="T208" s="1534"/>
      <c r="U208" s="1534"/>
      <c r="V208" s="829"/>
    </row>
    <row r="209" spans="1:22" s="828" customFormat="1">
      <c r="A209" s="893"/>
      <c r="C209" s="829"/>
      <c r="D209" s="829"/>
      <c r="F209" s="829"/>
      <c r="G209" s="830"/>
      <c r="S209" s="829"/>
      <c r="T209" s="1534"/>
      <c r="U209" s="1534"/>
      <c r="V209" s="829"/>
    </row>
    <row r="210" spans="1:22" s="828" customFormat="1">
      <c r="A210" s="893"/>
      <c r="C210" s="829"/>
      <c r="D210" s="829"/>
      <c r="F210" s="829"/>
      <c r="G210" s="830"/>
      <c r="S210" s="829"/>
      <c r="T210" s="1534"/>
      <c r="U210" s="1534"/>
      <c r="V210" s="829"/>
    </row>
    <row r="211" spans="1:22" s="828" customFormat="1">
      <c r="A211" s="893"/>
      <c r="C211" s="829"/>
      <c r="D211" s="829"/>
      <c r="F211" s="829"/>
      <c r="G211" s="830"/>
      <c r="S211" s="829"/>
      <c r="T211" s="1534"/>
      <c r="U211" s="1534"/>
      <c r="V211" s="829"/>
    </row>
    <row r="212" spans="1:22" s="828" customFormat="1">
      <c r="A212" s="893"/>
      <c r="C212" s="829"/>
      <c r="D212" s="829"/>
      <c r="F212" s="829"/>
      <c r="G212" s="830"/>
      <c r="S212" s="829"/>
      <c r="T212" s="1534"/>
      <c r="U212" s="1534"/>
      <c r="V212" s="829"/>
    </row>
    <row r="213" spans="1:22" s="828" customFormat="1">
      <c r="A213" s="893"/>
      <c r="C213" s="829"/>
      <c r="D213" s="829"/>
      <c r="F213" s="829"/>
      <c r="G213" s="830"/>
      <c r="S213" s="829"/>
      <c r="T213" s="1534"/>
      <c r="U213" s="1534"/>
      <c r="V213" s="829"/>
    </row>
    <row r="214" spans="1:22" s="828" customFormat="1">
      <c r="A214" s="893"/>
      <c r="C214" s="829"/>
      <c r="D214" s="829"/>
      <c r="F214" s="829"/>
      <c r="G214" s="830"/>
      <c r="S214" s="829"/>
      <c r="T214" s="1534"/>
      <c r="U214" s="1534"/>
      <c r="V214" s="829"/>
    </row>
    <row r="215" spans="1:22" s="828" customFormat="1">
      <c r="A215" s="893"/>
      <c r="C215" s="829"/>
      <c r="D215" s="829"/>
      <c r="F215" s="829"/>
      <c r="G215" s="830"/>
      <c r="S215" s="829"/>
      <c r="T215" s="1534"/>
      <c r="U215" s="1534"/>
      <c r="V215" s="829"/>
    </row>
    <row r="216" spans="1:22" s="828" customFormat="1">
      <c r="A216" s="893"/>
      <c r="C216" s="829"/>
      <c r="D216" s="829"/>
      <c r="F216" s="829"/>
      <c r="G216" s="830"/>
      <c r="S216" s="829"/>
      <c r="T216" s="1534"/>
      <c r="U216" s="1534"/>
      <c r="V216" s="829"/>
    </row>
    <row r="217" spans="1:22" s="828" customFormat="1">
      <c r="A217" s="893"/>
      <c r="C217" s="829"/>
      <c r="D217" s="829"/>
      <c r="F217" s="829"/>
      <c r="G217" s="830"/>
      <c r="S217" s="829"/>
      <c r="T217" s="1534"/>
      <c r="U217" s="1534"/>
      <c r="V217" s="829"/>
    </row>
    <row r="218" spans="1:22" s="828" customFormat="1">
      <c r="A218" s="893"/>
      <c r="C218" s="829"/>
      <c r="D218" s="829"/>
      <c r="F218" s="829"/>
      <c r="G218" s="830"/>
      <c r="S218" s="829"/>
      <c r="T218" s="1534"/>
      <c r="U218" s="1534"/>
      <c r="V218" s="829"/>
    </row>
    <row r="219" spans="1:22" s="828" customFormat="1">
      <c r="A219" s="893"/>
      <c r="C219" s="829"/>
      <c r="D219" s="829"/>
      <c r="F219" s="829"/>
      <c r="G219" s="830"/>
      <c r="S219" s="829"/>
      <c r="T219" s="1534"/>
      <c r="U219" s="1534"/>
      <c r="V219" s="829"/>
    </row>
    <row r="220" spans="1:22" s="828" customFormat="1">
      <c r="A220" s="893"/>
      <c r="C220" s="829"/>
      <c r="D220" s="829"/>
      <c r="F220" s="829"/>
      <c r="G220" s="830"/>
      <c r="S220" s="829"/>
      <c r="T220" s="1534"/>
      <c r="U220" s="1534"/>
      <c r="V220" s="829"/>
    </row>
    <row r="221" spans="1:22" s="828" customFormat="1">
      <c r="A221" s="893"/>
      <c r="C221" s="829"/>
      <c r="D221" s="829"/>
      <c r="F221" s="829"/>
      <c r="G221" s="830"/>
      <c r="S221" s="829"/>
      <c r="T221" s="1534"/>
      <c r="U221" s="1534"/>
      <c r="V221" s="829"/>
    </row>
    <row r="222" spans="1:22" s="828" customFormat="1">
      <c r="A222" s="893"/>
      <c r="C222" s="829"/>
      <c r="D222" s="829"/>
      <c r="F222" s="829"/>
      <c r="G222" s="830"/>
      <c r="S222" s="829"/>
      <c r="T222" s="1534"/>
      <c r="U222" s="1534"/>
      <c r="V222" s="829"/>
    </row>
    <row r="223" spans="1:22" s="828" customFormat="1">
      <c r="A223" s="893"/>
      <c r="C223" s="829"/>
      <c r="D223" s="829"/>
      <c r="F223" s="829"/>
      <c r="G223" s="830"/>
      <c r="S223" s="829"/>
      <c r="T223" s="1534"/>
      <c r="U223" s="1534"/>
      <c r="V223" s="829"/>
    </row>
    <row r="224" spans="1:22" s="828" customFormat="1">
      <c r="A224" s="893"/>
      <c r="C224" s="829"/>
      <c r="D224" s="829"/>
      <c r="F224" s="829"/>
      <c r="G224" s="830"/>
      <c r="S224" s="829"/>
      <c r="T224" s="1534"/>
      <c r="U224" s="1534"/>
      <c r="V224" s="829"/>
    </row>
    <row r="225" spans="1:22" s="828" customFormat="1">
      <c r="A225" s="893"/>
      <c r="C225" s="829"/>
      <c r="D225" s="829"/>
      <c r="F225" s="829"/>
      <c r="G225" s="830"/>
      <c r="S225" s="829"/>
      <c r="T225" s="1534"/>
      <c r="U225" s="1534"/>
      <c r="V225" s="829"/>
    </row>
    <row r="226" spans="1:22" s="828" customFormat="1">
      <c r="A226" s="893"/>
      <c r="C226" s="829"/>
      <c r="D226" s="829"/>
      <c r="F226" s="829"/>
      <c r="G226" s="830"/>
      <c r="S226" s="829"/>
      <c r="T226" s="1534"/>
      <c r="U226" s="1534"/>
      <c r="V226" s="829"/>
    </row>
    <row r="227" spans="1:22" s="828" customFormat="1">
      <c r="A227" s="893"/>
      <c r="C227" s="829"/>
      <c r="D227" s="829"/>
      <c r="F227" s="829"/>
      <c r="G227" s="830"/>
      <c r="S227" s="829"/>
      <c r="T227" s="1534"/>
      <c r="U227" s="1534"/>
      <c r="V227" s="829"/>
    </row>
    <row r="228" spans="1:22" s="828" customFormat="1">
      <c r="A228" s="893"/>
      <c r="C228" s="829"/>
      <c r="D228" s="829"/>
      <c r="F228" s="829"/>
      <c r="G228" s="830"/>
      <c r="S228" s="829"/>
      <c r="T228" s="1534"/>
      <c r="U228" s="1534"/>
      <c r="V228" s="829"/>
    </row>
    <row r="229" spans="1:22" s="828" customFormat="1">
      <c r="A229" s="893"/>
      <c r="C229" s="829"/>
      <c r="D229" s="829"/>
      <c r="F229" s="829"/>
      <c r="G229" s="830"/>
      <c r="S229" s="829"/>
      <c r="T229" s="1534"/>
      <c r="U229" s="1534"/>
      <c r="V229" s="829"/>
    </row>
    <row r="230" spans="1:22" s="828" customFormat="1">
      <c r="A230" s="893"/>
      <c r="C230" s="829"/>
      <c r="D230" s="829"/>
      <c r="F230" s="829"/>
      <c r="G230" s="830"/>
      <c r="S230" s="829"/>
      <c r="T230" s="1534"/>
      <c r="U230" s="1534"/>
      <c r="V230" s="829"/>
    </row>
    <row r="231" spans="1:22" s="828" customFormat="1">
      <c r="A231" s="893"/>
      <c r="C231" s="829"/>
      <c r="D231" s="829"/>
      <c r="F231" s="829"/>
      <c r="G231" s="830"/>
      <c r="S231" s="829"/>
      <c r="T231" s="1534"/>
      <c r="U231" s="1534"/>
      <c r="V231" s="829"/>
    </row>
    <row r="232" spans="1:22" s="828" customFormat="1">
      <c r="A232" s="893"/>
      <c r="C232" s="829"/>
      <c r="D232" s="829"/>
      <c r="F232" s="829"/>
      <c r="G232" s="830"/>
      <c r="S232" s="829"/>
      <c r="T232" s="1534"/>
      <c r="U232" s="1534"/>
      <c r="V232" s="829"/>
    </row>
    <row r="233" spans="1:22" s="828" customFormat="1">
      <c r="A233" s="893"/>
      <c r="C233" s="829"/>
      <c r="D233" s="829"/>
      <c r="F233" s="829"/>
      <c r="G233" s="830"/>
      <c r="S233" s="829"/>
      <c r="T233" s="1534"/>
      <c r="U233" s="1534"/>
      <c r="V233" s="829"/>
    </row>
    <row r="234" spans="1:22" s="828" customFormat="1">
      <c r="A234" s="893"/>
      <c r="C234" s="829"/>
      <c r="D234" s="829"/>
      <c r="F234" s="829"/>
      <c r="G234" s="830"/>
      <c r="S234" s="829"/>
      <c r="T234" s="1534"/>
      <c r="U234" s="1534"/>
      <c r="V234" s="829"/>
    </row>
    <row r="235" spans="1:22" s="828" customFormat="1">
      <c r="A235" s="893"/>
      <c r="C235" s="829"/>
      <c r="D235" s="829"/>
      <c r="F235" s="829"/>
      <c r="G235" s="830"/>
      <c r="S235" s="829"/>
      <c r="T235" s="1534"/>
      <c r="U235" s="1534"/>
      <c r="V235" s="829"/>
    </row>
    <row r="236" spans="1:22" s="828" customFormat="1">
      <c r="A236" s="893"/>
      <c r="C236" s="829"/>
      <c r="D236" s="829"/>
      <c r="F236" s="829"/>
      <c r="G236" s="830"/>
      <c r="S236" s="829"/>
      <c r="T236" s="1534"/>
      <c r="U236" s="1534"/>
      <c r="V236" s="829"/>
    </row>
    <row r="237" spans="1:22" s="828" customFormat="1">
      <c r="A237" s="893"/>
      <c r="C237" s="829"/>
      <c r="D237" s="829"/>
      <c r="F237" s="829"/>
      <c r="G237" s="830"/>
      <c r="S237" s="829"/>
      <c r="T237" s="1534"/>
      <c r="U237" s="1534"/>
      <c r="V237" s="829"/>
    </row>
    <row r="238" spans="1:22" s="828" customFormat="1">
      <c r="A238" s="893"/>
      <c r="C238" s="829"/>
      <c r="D238" s="829"/>
      <c r="F238" s="829"/>
      <c r="G238" s="830"/>
      <c r="S238" s="829"/>
      <c r="T238" s="1534"/>
      <c r="U238" s="1534"/>
      <c r="V238" s="829"/>
    </row>
    <row r="239" spans="1:22" s="828" customFormat="1">
      <c r="A239" s="893"/>
      <c r="C239" s="829"/>
      <c r="D239" s="829"/>
      <c r="F239" s="829"/>
      <c r="G239" s="830"/>
      <c r="S239" s="829"/>
      <c r="T239" s="1534"/>
      <c r="U239" s="1534"/>
      <c r="V239" s="829"/>
    </row>
    <row r="240" spans="1:22" s="828" customFormat="1">
      <c r="A240" s="893"/>
      <c r="C240" s="829"/>
      <c r="D240" s="829"/>
      <c r="F240" s="829"/>
      <c r="G240" s="830"/>
      <c r="S240" s="829"/>
      <c r="T240" s="1534"/>
      <c r="U240" s="1534"/>
      <c r="V240" s="829"/>
    </row>
    <row r="241" spans="1:22" s="828" customFormat="1">
      <c r="A241" s="893"/>
      <c r="C241" s="829"/>
      <c r="D241" s="829"/>
      <c r="F241" s="829"/>
      <c r="G241" s="830"/>
      <c r="S241" s="829"/>
      <c r="T241" s="1534"/>
      <c r="U241" s="1534"/>
      <c r="V241" s="829"/>
    </row>
    <row r="242" spans="1:22" s="828" customFormat="1">
      <c r="A242" s="893"/>
      <c r="C242" s="829"/>
      <c r="D242" s="829"/>
      <c r="F242" s="829"/>
      <c r="G242" s="830"/>
      <c r="S242" s="829"/>
      <c r="T242" s="1534"/>
      <c r="U242" s="1534"/>
      <c r="V242" s="829"/>
    </row>
    <row r="243" spans="1:22" s="828" customFormat="1">
      <c r="A243" s="893"/>
      <c r="C243" s="829"/>
      <c r="D243" s="829"/>
      <c r="F243" s="829"/>
      <c r="G243" s="830"/>
      <c r="S243" s="829"/>
      <c r="T243" s="1534"/>
      <c r="U243" s="1534"/>
      <c r="V243" s="829"/>
    </row>
    <row r="244" spans="1:22" s="828" customFormat="1">
      <c r="A244" s="893"/>
      <c r="C244" s="829"/>
      <c r="D244" s="829"/>
      <c r="F244" s="829"/>
      <c r="G244" s="830"/>
      <c r="S244" s="829"/>
      <c r="T244" s="1534"/>
      <c r="U244" s="1534"/>
      <c r="V244" s="829"/>
    </row>
    <row r="245" spans="1:22" s="828" customFormat="1">
      <c r="A245" s="893"/>
      <c r="C245" s="829"/>
      <c r="D245" s="829"/>
      <c r="F245" s="829"/>
      <c r="G245" s="830"/>
      <c r="S245" s="829"/>
      <c r="T245" s="1534"/>
      <c r="U245" s="1534"/>
      <c r="V245" s="829"/>
    </row>
    <row r="246" spans="1:22" s="828" customFormat="1">
      <c r="A246" s="893"/>
      <c r="C246" s="829"/>
      <c r="D246" s="829"/>
      <c r="F246" s="829"/>
      <c r="G246" s="830"/>
      <c r="S246" s="829"/>
      <c r="T246" s="1534"/>
      <c r="U246" s="1534"/>
      <c r="V246" s="829"/>
    </row>
    <row r="247" spans="1:22" s="828" customFormat="1">
      <c r="A247" s="893"/>
      <c r="C247" s="829"/>
      <c r="D247" s="829"/>
      <c r="F247" s="829"/>
      <c r="G247" s="830"/>
      <c r="S247" s="829"/>
      <c r="T247" s="1534"/>
      <c r="U247" s="1534"/>
      <c r="V247" s="829"/>
    </row>
    <row r="248" spans="1:22" s="828" customFormat="1">
      <c r="A248" s="893"/>
      <c r="C248" s="829"/>
      <c r="D248" s="829"/>
      <c r="F248" s="829"/>
      <c r="G248" s="830"/>
      <c r="S248" s="829"/>
      <c r="T248" s="1534"/>
      <c r="U248" s="1534"/>
      <c r="V248" s="829"/>
    </row>
    <row r="249" spans="1:22" s="828" customFormat="1">
      <c r="A249" s="893"/>
      <c r="C249" s="829"/>
      <c r="D249" s="829"/>
      <c r="F249" s="829"/>
      <c r="G249" s="830"/>
      <c r="S249" s="829"/>
      <c r="T249" s="1534"/>
      <c r="U249" s="1534"/>
      <c r="V249" s="829"/>
    </row>
    <row r="250" spans="1:22" s="828" customFormat="1">
      <c r="A250" s="893"/>
      <c r="C250" s="829"/>
      <c r="D250" s="829"/>
      <c r="F250" s="829"/>
      <c r="G250" s="830"/>
      <c r="S250" s="829"/>
      <c r="T250" s="1534"/>
      <c r="U250" s="1534"/>
      <c r="V250" s="829"/>
    </row>
    <row r="251" spans="1:22" s="828" customFormat="1">
      <c r="A251" s="893"/>
      <c r="C251" s="829"/>
      <c r="D251" s="829"/>
      <c r="F251" s="829"/>
      <c r="G251" s="830"/>
      <c r="S251" s="829"/>
      <c r="T251" s="1534"/>
      <c r="U251" s="1534"/>
      <c r="V251" s="829"/>
    </row>
    <row r="252" spans="1:22" s="828" customFormat="1">
      <c r="A252" s="893"/>
      <c r="C252" s="829"/>
      <c r="D252" s="829"/>
      <c r="F252" s="829"/>
      <c r="G252" s="830"/>
      <c r="S252" s="829"/>
      <c r="T252" s="1534"/>
      <c r="U252" s="1534"/>
      <c r="V252" s="829"/>
    </row>
    <row r="253" spans="1:22" s="828" customFormat="1">
      <c r="A253" s="893"/>
      <c r="C253" s="829"/>
      <c r="D253" s="829"/>
      <c r="F253" s="829"/>
      <c r="G253" s="830"/>
      <c r="S253" s="829"/>
      <c r="T253" s="1534"/>
      <c r="U253" s="1534"/>
      <c r="V253" s="829"/>
    </row>
    <row r="254" spans="1:22" s="828" customFormat="1">
      <c r="A254" s="893"/>
      <c r="C254" s="829"/>
      <c r="D254" s="829"/>
      <c r="F254" s="829"/>
      <c r="G254" s="830"/>
      <c r="S254" s="829"/>
      <c r="T254" s="1534"/>
      <c r="U254" s="1534"/>
      <c r="V254" s="829"/>
    </row>
    <row r="255" spans="1:22" s="828" customFormat="1">
      <c r="A255" s="893"/>
      <c r="C255" s="829"/>
      <c r="D255" s="829"/>
      <c r="F255" s="829"/>
      <c r="G255" s="830"/>
      <c r="S255" s="829"/>
      <c r="T255" s="1534"/>
      <c r="U255" s="1534"/>
      <c r="V255" s="829"/>
    </row>
    <row r="256" spans="1:22" s="828" customFormat="1">
      <c r="A256" s="893"/>
      <c r="C256" s="829"/>
      <c r="D256" s="829"/>
      <c r="F256" s="829"/>
      <c r="G256" s="830"/>
      <c r="S256" s="829"/>
      <c r="T256" s="1534"/>
      <c r="U256" s="1534"/>
      <c r="V256" s="829"/>
    </row>
    <row r="257" spans="1:22" s="828" customFormat="1">
      <c r="A257" s="893"/>
      <c r="C257" s="829"/>
      <c r="D257" s="829"/>
      <c r="F257" s="829"/>
      <c r="G257" s="830"/>
      <c r="S257" s="829"/>
      <c r="T257" s="1534"/>
      <c r="U257" s="1534"/>
      <c r="V257" s="829"/>
    </row>
    <row r="258" spans="1:22" s="828" customFormat="1">
      <c r="A258" s="893"/>
      <c r="C258" s="829"/>
      <c r="D258" s="829"/>
      <c r="F258" s="829"/>
      <c r="G258" s="830"/>
      <c r="S258" s="829"/>
      <c r="T258" s="1534"/>
      <c r="U258" s="1534"/>
      <c r="V258" s="829"/>
    </row>
    <row r="259" spans="1:22" s="828" customFormat="1">
      <c r="A259" s="893"/>
      <c r="C259" s="829"/>
      <c r="D259" s="829"/>
      <c r="F259" s="829"/>
      <c r="G259" s="830"/>
      <c r="S259" s="829"/>
      <c r="T259" s="1534"/>
      <c r="U259" s="1534"/>
      <c r="V259" s="829"/>
    </row>
    <row r="260" spans="1:22" s="828" customFormat="1">
      <c r="A260" s="893"/>
      <c r="C260" s="829"/>
      <c r="D260" s="829"/>
      <c r="F260" s="829"/>
      <c r="G260" s="830"/>
      <c r="S260" s="829"/>
      <c r="T260" s="1534"/>
      <c r="U260" s="1534"/>
      <c r="V260" s="829"/>
    </row>
    <row r="261" spans="1:22" s="828" customFormat="1">
      <c r="A261" s="893"/>
      <c r="C261" s="829"/>
      <c r="D261" s="829"/>
      <c r="F261" s="829"/>
      <c r="G261" s="830"/>
      <c r="S261" s="829"/>
      <c r="T261" s="1534"/>
      <c r="U261" s="1534"/>
      <c r="V261" s="829"/>
    </row>
    <row r="262" spans="1:22" s="828" customFormat="1">
      <c r="A262" s="893"/>
      <c r="C262" s="829"/>
      <c r="D262" s="829"/>
      <c r="F262" s="829"/>
      <c r="G262" s="830"/>
      <c r="S262" s="829"/>
      <c r="T262" s="1534"/>
      <c r="U262" s="1534"/>
      <c r="V262" s="829"/>
    </row>
    <row r="263" spans="1:22" s="828" customFormat="1">
      <c r="A263" s="893"/>
      <c r="C263" s="829"/>
      <c r="D263" s="829"/>
      <c r="F263" s="829"/>
      <c r="G263" s="830"/>
      <c r="S263" s="829"/>
      <c r="T263" s="1534"/>
      <c r="U263" s="1534"/>
      <c r="V263" s="829"/>
    </row>
    <row r="264" spans="1:22" s="828" customFormat="1">
      <c r="A264" s="893"/>
      <c r="C264" s="829"/>
      <c r="D264" s="829"/>
      <c r="F264" s="829"/>
      <c r="G264" s="830"/>
      <c r="S264" s="829"/>
      <c r="T264" s="1534"/>
      <c r="U264" s="1534"/>
      <c r="V264" s="829"/>
    </row>
    <row r="265" spans="1:22" s="828" customFormat="1">
      <c r="A265" s="893"/>
      <c r="C265" s="829"/>
      <c r="D265" s="829"/>
      <c r="F265" s="829"/>
      <c r="G265" s="830"/>
      <c r="S265" s="829"/>
      <c r="T265" s="1534"/>
      <c r="U265" s="1534"/>
      <c r="V265" s="829"/>
    </row>
    <row r="266" spans="1:22" s="828" customFormat="1">
      <c r="A266" s="893"/>
      <c r="C266" s="829"/>
      <c r="D266" s="829"/>
      <c r="F266" s="829"/>
      <c r="G266" s="830"/>
      <c r="S266" s="829"/>
      <c r="T266" s="1534"/>
      <c r="U266" s="1534"/>
      <c r="V266" s="829"/>
    </row>
    <row r="267" spans="1:22" s="828" customFormat="1">
      <c r="A267" s="893"/>
      <c r="C267" s="829"/>
      <c r="D267" s="829"/>
      <c r="F267" s="829"/>
      <c r="G267" s="830"/>
      <c r="S267" s="829"/>
      <c r="T267" s="1534"/>
      <c r="U267" s="1534"/>
      <c r="V267" s="829"/>
    </row>
    <row r="268" spans="1:22" s="828" customFormat="1">
      <c r="A268" s="893"/>
      <c r="C268" s="829"/>
      <c r="D268" s="829"/>
      <c r="F268" s="829"/>
      <c r="G268" s="830"/>
      <c r="S268" s="829"/>
      <c r="T268" s="1534"/>
      <c r="U268" s="1534"/>
      <c r="V268" s="829"/>
    </row>
    <row r="269" spans="1:22" s="828" customFormat="1">
      <c r="A269" s="893"/>
      <c r="C269" s="829"/>
      <c r="D269" s="829"/>
      <c r="F269" s="829"/>
      <c r="G269" s="830"/>
      <c r="S269" s="829"/>
      <c r="T269" s="1534"/>
      <c r="U269" s="1534"/>
      <c r="V269" s="829"/>
    </row>
    <row r="270" spans="1:22" s="828" customFormat="1">
      <c r="A270" s="893"/>
      <c r="C270" s="829"/>
      <c r="D270" s="829"/>
      <c r="F270" s="829"/>
      <c r="G270" s="830"/>
      <c r="S270" s="829"/>
      <c r="T270" s="1534"/>
      <c r="U270" s="1534"/>
      <c r="V270" s="829"/>
    </row>
    <row r="271" spans="1:22" s="828" customFormat="1">
      <c r="A271" s="893"/>
      <c r="C271" s="829"/>
      <c r="D271" s="829"/>
      <c r="F271" s="829"/>
      <c r="G271" s="830"/>
      <c r="S271" s="829"/>
      <c r="T271" s="1534"/>
      <c r="U271" s="1534"/>
      <c r="V271" s="829"/>
    </row>
    <row r="272" spans="1:22" s="828" customFormat="1">
      <c r="A272" s="893"/>
      <c r="C272" s="829"/>
      <c r="D272" s="829"/>
      <c r="F272" s="829"/>
      <c r="G272" s="830"/>
      <c r="S272" s="829"/>
      <c r="T272" s="1534"/>
      <c r="U272" s="1534"/>
      <c r="V272" s="829"/>
    </row>
    <row r="273" spans="1:22" s="828" customFormat="1">
      <c r="A273" s="893"/>
      <c r="C273" s="829"/>
      <c r="D273" s="829"/>
      <c r="F273" s="829"/>
      <c r="G273" s="830"/>
      <c r="S273" s="829"/>
      <c r="T273" s="1534"/>
      <c r="U273" s="1534"/>
      <c r="V273" s="829"/>
    </row>
    <row r="274" spans="1:22" s="828" customFormat="1">
      <c r="A274" s="893"/>
      <c r="C274" s="829"/>
      <c r="D274" s="829"/>
      <c r="F274" s="829"/>
      <c r="G274" s="830"/>
      <c r="S274" s="829"/>
      <c r="T274" s="1534"/>
      <c r="U274" s="1534"/>
      <c r="V274" s="829"/>
    </row>
    <row r="275" spans="1:22" s="828" customFormat="1">
      <c r="A275" s="893"/>
      <c r="C275" s="829"/>
      <c r="D275" s="829"/>
      <c r="F275" s="829"/>
      <c r="G275" s="830"/>
      <c r="S275" s="829"/>
      <c r="T275" s="1534"/>
      <c r="U275" s="1534"/>
      <c r="V275" s="829"/>
    </row>
    <row r="276" spans="1:22" s="828" customFormat="1">
      <c r="A276" s="893"/>
      <c r="C276" s="829"/>
      <c r="D276" s="829"/>
      <c r="F276" s="829"/>
      <c r="G276" s="830"/>
      <c r="S276" s="829"/>
      <c r="T276" s="1534"/>
      <c r="U276" s="1534"/>
      <c r="V276" s="829"/>
    </row>
    <row r="277" spans="1:22" s="828" customFormat="1">
      <c r="A277" s="893"/>
      <c r="C277" s="829"/>
      <c r="D277" s="829"/>
      <c r="F277" s="829"/>
      <c r="G277" s="830"/>
      <c r="S277" s="829"/>
      <c r="T277" s="1534"/>
      <c r="U277" s="1534"/>
      <c r="V277" s="829"/>
    </row>
    <row r="278" spans="1:22" s="828" customFormat="1">
      <c r="A278" s="893"/>
      <c r="C278" s="829"/>
      <c r="D278" s="829"/>
      <c r="F278" s="829"/>
      <c r="G278" s="830"/>
      <c r="S278" s="829"/>
      <c r="T278" s="1534"/>
      <c r="U278" s="1534"/>
      <c r="V278" s="829"/>
    </row>
    <row r="279" spans="1:22" s="828" customFormat="1">
      <c r="A279" s="893"/>
      <c r="C279" s="829"/>
      <c r="D279" s="829"/>
      <c r="F279" s="829"/>
      <c r="G279" s="830"/>
      <c r="S279" s="829"/>
      <c r="T279" s="1534"/>
      <c r="U279" s="1534"/>
      <c r="V279" s="829"/>
    </row>
    <row r="280" spans="1:22" s="828" customFormat="1">
      <c r="A280" s="893"/>
      <c r="C280" s="829"/>
      <c r="D280" s="829"/>
      <c r="F280" s="829"/>
      <c r="G280" s="830"/>
      <c r="S280" s="829"/>
      <c r="T280" s="1534"/>
      <c r="U280" s="1534"/>
      <c r="V280" s="829"/>
    </row>
    <row r="281" spans="1:22" s="828" customFormat="1">
      <c r="A281" s="893"/>
      <c r="C281" s="829"/>
      <c r="D281" s="829"/>
      <c r="F281" s="829"/>
      <c r="G281" s="830"/>
      <c r="S281" s="829"/>
      <c r="T281" s="1534"/>
      <c r="U281" s="1534"/>
      <c r="V281" s="829"/>
    </row>
    <row r="282" spans="1:22" s="828" customFormat="1">
      <c r="A282" s="893"/>
      <c r="C282" s="829"/>
      <c r="D282" s="829"/>
      <c r="F282" s="829"/>
      <c r="G282" s="830"/>
      <c r="S282" s="829"/>
      <c r="T282" s="1534"/>
      <c r="U282" s="1534"/>
      <c r="V282" s="829"/>
    </row>
    <row r="283" spans="1:22" s="828" customFormat="1">
      <c r="A283" s="893"/>
      <c r="C283" s="829"/>
      <c r="D283" s="829"/>
      <c r="F283" s="829"/>
      <c r="G283" s="830"/>
      <c r="S283" s="829"/>
      <c r="T283" s="1534"/>
      <c r="U283" s="1534"/>
      <c r="V283" s="829"/>
    </row>
    <row r="284" spans="1:22" s="828" customFormat="1">
      <c r="A284" s="893"/>
      <c r="C284" s="829"/>
      <c r="D284" s="829"/>
      <c r="F284" s="829"/>
      <c r="G284" s="830"/>
      <c r="S284" s="829"/>
      <c r="T284" s="1534"/>
      <c r="U284" s="1534"/>
      <c r="V284" s="829"/>
    </row>
    <row r="285" spans="1:22" s="828" customFormat="1">
      <c r="A285" s="893"/>
      <c r="C285" s="829"/>
      <c r="D285" s="829"/>
      <c r="F285" s="829"/>
      <c r="G285" s="830"/>
      <c r="S285" s="829"/>
      <c r="T285" s="1534"/>
      <c r="U285" s="1534"/>
      <c r="V285" s="829"/>
    </row>
    <row r="286" spans="1:22" s="828" customFormat="1">
      <c r="A286" s="893"/>
      <c r="C286" s="829"/>
      <c r="D286" s="829"/>
      <c r="F286" s="829"/>
      <c r="G286" s="830"/>
      <c r="S286" s="829"/>
      <c r="T286" s="1534"/>
      <c r="U286" s="1534"/>
      <c r="V286" s="829"/>
    </row>
    <row r="287" spans="1:22" s="828" customFormat="1">
      <c r="A287" s="893"/>
      <c r="C287" s="829"/>
      <c r="D287" s="829"/>
      <c r="F287" s="829"/>
      <c r="G287" s="830"/>
      <c r="S287" s="829"/>
      <c r="T287" s="1534"/>
      <c r="U287" s="1534"/>
      <c r="V287" s="829"/>
    </row>
    <row r="288" spans="1:22" s="828" customFormat="1">
      <c r="A288" s="893"/>
      <c r="C288" s="829"/>
      <c r="D288" s="829"/>
      <c r="F288" s="829"/>
      <c r="G288" s="830"/>
      <c r="S288" s="829"/>
      <c r="T288" s="1534"/>
      <c r="U288" s="1534"/>
      <c r="V288" s="829"/>
    </row>
    <row r="289" spans="1:22" s="828" customFormat="1">
      <c r="A289" s="893"/>
      <c r="C289" s="829"/>
      <c r="D289" s="829"/>
      <c r="F289" s="829"/>
      <c r="G289" s="830"/>
      <c r="S289" s="829"/>
      <c r="T289" s="1534"/>
      <c r="U289" s="1534"/>
      <c r="V289" s="829"/>
    </row>
    <row r="290" spans="1:22" s="828" customFormat="1">
      <c r="A290" s="893"/>
      <c r="C290" s="829"/>
      <c r="D290" s="829"/>
      <c r="F290" s="829"/>
      <c r="G290" s="830"/>
      <c r="S290" s="829"/>
      <c r="T290" s="1534"/>
      <c r="U290" s="1534"/>
      <c r="V290" s="829"/>
    </row>
    <row r="291" spans="1:22" s="828" customFormat="1">
      <c r="A291" s="893"/>
      <c r="C291" s="829"/>
      <c r="D291" s="829"/>
      <c r="F291" s="829"/>
      <c r="G291" s="830"/>
      <c r="S291" s="829"/>
      <c r="T291" s="1534"/>
      <c r="U291" s="1534"/>
      <c r="V291" s="829"/>
    </row>
    <row r="292" spans="1:22" s="828" customFormat="1">
      <c r="A292" s="893"/>
      <c r="C292" s="829"/>
      <c r="D292" s="829"/>
      <c r="F292" s="829"/>
      <c r="G292" s="830"/>
      <c r="S292" s="829"/>
      <c r="T292" s="1534"/>
      <c r="U292" s="1534"/>
      <c r="V292" s="829"/>
    </row>
    <row r="293" spans="1:22" s="828" customFormat="1">
      <c r="A293" s="893"/>
      <c r="C293" s="829"/>
      <c r="D293" s="829"/>
      <c r="F293" s="829"/>
      <c r="G293" s="830"/>
      <c r="S293" s="829"/>
      <c r="T293" s="1534"/>
      <c r="U293" s="1534"/>
      <c r="V293" s="829"/>
    </row>
    <row r="294" spans="1:22" s="828" customFormat="1">
      <c r="A294" s="893"/>
      <c r="C294" s="829"/>
      <c r="D294" s="829"/>
      <c r="F294" s="829"/>
      <c r="G294" s="830"/>
      <c r="S294" s="829"/>
      <c r="T294" s="1534"/>
      <c r="U294" s="1534"/>
      <c r="V294" s="829"/>
    </row>
    <row r="295" spans="1:22" s="828" customFormat="1">
      <c r="A295" s="893"/>
      <c r="C295" s="829"/>
      <c r="D295" s="829"/>
      <c r="F295" s="829"/>
      <c r="G295" s="830"/>
      <c r="S295" s="829"/>
      <c r="T295" s="1534"/>
      <c r="U295" s="1534"/>
      <c r="V295" s="829"/>
    </row>
    <row r="296" spans="1:22" s="828" customFormat="1">
      <c r="A296" s="893"/>
      <c r="C296" s="829"/>
      <c r="D296" s="829"/>
      <c r="F296" s="829"/>
      <c r="G296" s="830"/>
      <c r="S296" s="829"/>
      <c r="T296" s="1534"/>
      <c r="U296" s="1534"/>
      <c r="V296" s="829"/>
    </row>
    <row r="297" spans="1:22" s="828" customFormat="1">
      <c r="A297" s="893"/>
      <c r="C297" s="829"/>
      <c r="D297" s="829"/>
      <c r="F297" s="829"/>
      <c r="G297" s="830"/>
      <c r="S297" s="829"/>
      <c r="T297" s="1534"/>
      <c r="U297" s="1534"/>
      <c r="V297" s="829"/>
    </row>
    <row r="298" spans="1:22" s="828" customFormat="1">
      <c r="A298" s="893"/>
      <c r="C298" s="829"/>
      <c r="D298" s="829"/>
      <c r="F298" s="829"/>
      <c r="G298" s="830"/>
      <c r="S298" s="829"/>
      <c r="T298" s="1534"/>
      <c r="U298" s="1534"/>
      <c r="V298" s="829"/>
    </row>
    <row r="299" spans="1:22" s="828" customFormat="1">
      <c r="A299" s="893"/>
      <c r="C299" s="829"/>
      <c r="D299" s="829"/>
      <c r="F299" s="829"/>
      <c r="G299" s="830"/>
      <c r="S299" s="829"/>
      <c r="T299" s="1534"/>
      <c r="U299" s="1534"/>
      <c r="V299" s="829"/>
    </row>
    <row r="300" spans="1:22" s="828" customFormat="1">
      <c r="A300" s="893"/>
      <c r="C300" s="829"/>
      <c r="D300" s="829"/>
      <c r="F300" s="829"/>
      <c r="G300" s="830"/>
      <c r="S300" s="829"/>
      <c r="T300" s="1534"/>
      <c r="U300" s="1534"/>
      <c r="V300" s="829"/>
    </row>
    <row r="301" spans="1:22" s="828" customFormat="1">
      <c r="A301" s="893"/>
      <c r="C301" s="829"/>
      <c r="D301" s="829"/>
      <c r="F301" s="829"/>
      <c r="G301" s="830"/>
      <c r="S301" s="829"/>
      <c r="T301" s="1534"/>
      <c r="U301" s="1534"/>
      <c r="V301" s="829"/>
    </row>
    <row r="302" spans="1:22" s="828" customFormat="1">
      <c r="A302" s="893"/>
      <c r="C302" s="829"/>
      <c r="D302" s="829"/>
      <c r="F302" s="829"/>
      <c r="G302" s="830"/>
      <c r="S302" s="829"/>
      <c r="T302" s="1534"/>
      <c r="U302" s="1534"/>
      <c r="V302" s="829"/>
    </row>
    <row r="303" spans="1:22" s="828" customFormat="1">
      <c r="A303" s="893"/>
      <c r="C303" s="829"/>
      <c r="D303" s="829"/>
      <c r="F303" s="829"/>
      <c r="G303" s="830"/>
      <c r="S303" s="829"/>
      <c r="T303" s="1534"/>
      <c r="U303" s="1534"/>
      <c r="V303" s="829"/>
    </row>
    <row r="304" spans="1:22" s="828" customFormat="1">
      <c r="A304" s="893"/>
      <c r="C304" s="829"/>
      <c r="D304" s="829"/>
      <c r="F304" s="829"/>
      <c r="G304" s="830"/>
      <c r="S304" s="829"/>
      <c r="T304" s="1534"/>
      <c r="U304" s="1534"/>
      <c r="V304" s="829"/>
    </row>
    <row r="305" spans="1:22" s="828" customFormat="1">
      <c r="A305" s="893"/>
      <c r="C305" s="829"/>
      <c r="D305" s="829"/>
      <c r="F305" s="829"/>
      <c r="G305" s="830"/>
      <c r="S305" s="829"/>
      <c r="T305" s="1534"/>
      <c r="U305" s="1534"/>
      <c r="V305" s="829"/>
    </row>
    <row r="306" spans="1:22" s="828" customFormat="1">
      <c r="A306" s="893"/>
      <c r="C306" s="829"/>
      <c r="D306" s="829"/>
      <c r="F306" s="829"/>
      <c r="G306" s="830"/>
      <c r="S306" s="829"/>
      <c r="T306" s="1534"/>
      <c r="U306" s="1534"/>
      <c r="V306" s="829"/>
    </row>
    <row r="307" spans="1:22" s="828" customFormat="1">
      <c r="A307" s="893"/>
      <c r="C307" s="829"/>
      <c r="D307" s="829"/>
      <c r="F307" s="829"/>
      <c r="G307" s="830"/>
      <c r="S307" s="829"/>
      <c r="T307" s="1534"/>
      <c r="U307" s="1534"/>
      <c r="V307" s="829"/>
    </row>
    <row r="308" spans="1:22" s="828" customFormat="1">
      <c r="A308" s="893"/>
      <c r="C308" s="829"/>
      <c r="D308" s="829"/>
      <c r="F308" s="829"/>
      <c r="G308" s="830"/>
      <c r="S308" s="829"/>
      <c r="T308" s="1534"/>
      <c r="U308" s="1534"/>
      <c r="V308" s="829"/>
    </row>
    <row r="309" spans="1:22" s="828" customFormat="1">
      <c r="A309" s="893"/>
      <c r="C309" s="829"/>
      <c r="D309" s="829"/>
      <c r="F309" s="829"/>
      <c r="G309" s="830"/>
      <c r="S309" s="829"/>
      <c r="T309" s="1534"/>
      <c r="U309" s="1534"/>
      <c r="V309" s="829"/>
    </row>
    <row r="310" spans="1:22" s="828" customFormat="1">
      <c r="A310" s="893"/>
      <c r="C310" s="829"/>
      <c r="D310" s="829"/>
      <c r="F310" s="829"/>
      <c r="G310" s="830"/>
      <c r="S310" s="829"/>
      <c r="T310" s="1534"/>
      <c r="U310" s="1534"/>
      <c r="V310" s="829"/>
    </row>
    <row r="311" spans="1:22" s="828" customFormat="1">
      <c r="A311" s="893"/>
      <c r="C311" s="829"/>
      <c r="D311" s="829"/>
      <c r="F311" s="829"/>
      <c r="G311" s="830"/>
      <c r="S311" s="829"/>
      <c r="T311" s="1534"/>
      <c r="U311" s="1534"/>
      <c r="V311" s="829"/>
    </row>
    <row r="312" spans="1:22" s="828" customFormat="1">
      <c r="A312" s="893"/>
      <c r="C312" s="829"/>
      <c r="D312" s="829"/>
      <c r="F312" s="829"/>
      <c r="G312" s="830"/>
      <c r="S312" s="829"/>
      <c r="T312" s="1534"/>
      <c r="U312" s="1534"/>
      <c r="V312" s="829"/>
    </row>
    <row r="313" spans="1:22" s="828" customFormat="1">
      <c r="A313" s="893"/>
      <c r="C313" s="829"/>
      <c r="D313" s="829"/>
      <c r="F313" s="829"/>
      <c r="G313" s="830"/>
      <c r="S313" s="829"/>
      <c r="T313" s="1534"/>
      <c r="U313" s="1534"/>
      <c r="V313" s="829"/>
    </row>
    <row r="314" spans="1:22" s="828" customFormat="1">
      <c r="A314" s="893"/>
      <c r="C314" s="829"/>
      <c r="D314" s="829"/>
      <c r="F314" s="829"/>
      <c r="G314" s="830"/>
      <c r="S314" s="829"/>
      <c r="T314" s="1534"/>
      <c r="U314" s="1534"/>
      <c r="V314" s="829"/>
    </row>
    <row r="315" spans="1:22" s="828" customFormat="1">
      <c r="A315" s="893"/>
      <c r="C315" s="829"/>
      <c r="D315" s="829"/>
      <c r="F315" s="829"/>
      <c r="G315" s="830"/>
      <c r="S315" s="829"/>
      <c r="T315" s="1534"/>
      <c r="U315" s="1534"/>
      <c r="V315" s="829"/>
    </row>
    <row r="316" spans="1:22" s="828" customFormat="1">
      <c r="A316" s="893"/>
      <c r="C316" s="829"/>
      <c r="D316" s="829"/>
      <c r="F316" s="829"/>
      <c r="G316" s="830"/>
      <c r="S316" s="829"/>
      <c r="T316" s="1534"/>
      <c r="U316" s="1534"/>
      <c r="V316" s="829"/>
    </row>
    <row r="317" spans="1:22" s="828" customFormat="1">
      <c r="A317" s="893"/>
      <c r="C317" s="829"/>
      <c r="D317" s="829"/>
      <c r="F317" s="829"/>
      <c r="G317" s="830"/>
      <c r="S317" s="829"/>
      <c r="T317" s="1534"/>
      <c r="U317" s="1534"/>
      <c r="V317" s="829"/>
    </row>
    <row r="318" spans="1:22" s="828" customFormat="1">
      <c r="A318" s="893"/>
      <c r="C318" s="829"/>
      <c r="D318" s="829"/>
      <c r="F318" s="829"/>
      <c r="G318" s="830"/>
      <c r="S318" s="829"/>
      <c r="T318" s="1534"/>
      <c r="U318" s="1534"/>
      <c r="V318" s="829"/>
    </row>
    <row r="319" spans="1:22" s="828" customFormat="1">
      <c r="A319" s="893"/>
      <c r="C319" s="829"/>
      <c r="D319" s="829"/>
      <c r="F319" s="829"/>
      <c r="G319" s="830"/>
      <c r="S319" s="829"/>
      <c r="T319" s="1534"/>
      <c r="U319" s="1534"/>
      <c r="V319" s="829"/>
    </row>
    <row r="320" spans="1:22" s="828" customFormat="1">
      <c r="A320" s="893"/>
      <c r="C320" s="829"/>
      <c r="D320" s="829"/>
      <c r="F320" s="829"/>
      <c r="G320" s="830"/>
      <c r="S320" s="829"/>
      <c r="T320" s="1534"/>
      <c r="U320" s="1534"/>
      <c r="V320" s="829"/>
    </row>
    <row r="321" spans="1:22" s="828" customFormat="1">
      <c r="A321" s="893"/>
      <c r="C321" s="829"/>
      <c r="D321" s="829"/>
      <c r="F321" s="829"/>
      <c r="G321" s="830"/>
      <c r="S321" s="829"/>
      <c r="T321" s="1534"/>
      <c r="U321" s="1534"/>
      <c r="V321" s="829"/>
    </row>
    <row r="322" spans="1:22" s="828" customFormat="1">
      <c r="A322" s="893"/>
      <c r="C322" s="829"/>
      <c r="D322" s="829"/>
      <c r="F322" s="829"/>
      <c r="G322" s="830"/>
      <c r="S322" s="829"/>
      <c r="T322" s="1534"/>
      <c r="U322" s="1534"/>
      <c r="V322" s="829"/>
    </row>
    <row r="323" spans="1:22" s="828" customFormat="1">
      <c r="A323" s="893"/>
      <c r="C323" s="829"/>
      <c r="D323" s="829"/>
      <c r="F323" s="829"/>
      <c r="G323" s="830"/>
      <c r="S323" s="829"/>
      <c r="T323" s="1534"/>
      <c r="U323" s="1534"/>
      <c r="V323" s="829"/>
    </row>
    <row r="324" spans="1:22" s="828" customFormat="1">
      <c r="A324" s="893"/>
      <c r="C324" s="829"/>
      <c r="D324" s="829"/>
      <c r="F324" s="829"/>
      <c r="G324" s="830"/>
      <c r="S324" s="829"/>
      <c r="T324" s="1534"/>
      <c r="U324" s="1534"/>
      <c r="V324" s="829"/>
    </row>
    <row r="325" spans="1:22" s="828" customFormat="1">
      <c r="A325" s="893"/>
      <c r="C325" s="829"/>
      <c r="D325" s="829"/>
      <c r="F325" s="829"/>
      <c r="G325" s="830"/>
      <c r="S325" s="829"/>
      <c r="T325" s="1534"/>
      <c r="U325" s="1534"/>
      <c r="V325" s="829"/>
    </row>
    <row r="326" spans="1:22" s="828" customFormat="1">
      <c r="A326" s="893"/>
      <c r="C326" s="829"/>
      <c r="D326" s="829"/>
      <c r="F326" s="829"/>
      <c r="G326" s="830"/>
      <c r="S326" s="829"/>
      <c r="T326" s="1534"/>
      <c r="U326" s="1534"/>
      <c r="V326" s="829"/>
    </row>
    <row r="327" spans="1:22" s="828" customFormat="1">
      <c r="A327" s="893"/>
      <c r="C327" s="829"/>
      <c r="D327" s="829"/>
      <c r="F327" s="829"/>
      <c r="G327" s="830"/>
      <c r="S327" s="829"/>
      <c r="T327" s="1534"/>
      <c r="U327" s="1534"/>
      <c r="V327" s="829"/>
    </row>
    <row r="328" spans="1:22" s="828" customFormat="1">
      <c r="A328" s="893"/>
      <c r="C328" s="829"/>
      <c r="D328" s="829"/>
      <c r="F328" s="829"/>
      <c r="G328" s="830"/>
      <c r="S328" s="829"/>
      <c r="T328" s="1534"/>
      <c r="U328" s="1534"/>
      <c r="V328" s="829"/>
    </row>
    <row r="329" spans="1:22" s="828" customFormat="1">
      <c r="A329" s="893"/>
      <c r="C329" s="829"/>
      <c r="D329" s="829"/>
      <c r="F329" s="829"/>
      <c r="G329" s="830"/>
      <c r="S329" s="829"/>
      <c r="T329" s="1534"/>
      <c r="U329" s="1534"/>
      <c r="V329" s="829"/>
    </row>
    <row r="330" spans="1:22" s="828" customFormat="1">
      <c r="A330" s="893"/>
      <c r="C330" s="829"/>
      <c r="D330" s="829"/>
      <c r="F330" s="829"/>
      <c r="G330" s="830"/>
      <c r="S330" s="829"/>
      <c r="T330" s="1534"/>
      <c r="U330" s="1534"/>
      <c r="V330" s="829"/>
    </row>
    <row r="331" spans="1:22" s="828" customFormat="1">
      <c r="A331" s="893"/>
      <c r="C331" s="829"/>
      <c r="D331" s="829"/>
      <c r="F331" s="829"/>
      <c r="G331" s="830"/>
      <c r="S331" s="829"/>
      <c r="T331" s="1534"/>
      <c r="U331" s="1534"/>
      <c r="V331" s="829"/>
    </row>
    <row r="332" spans="1:22" s="828" customFormat="1">
      <c r="A332" s="893"/>
      <c r="C332" s="829"/>
      <c r="D332" s="829"/>
      <c r="F332" s="829"/>
      <c r="G332" s="830"/>
      <c r="S332" s="829"/>
      <c r="T332" s="1534"/>
      <c r="U332" s="1534"/>
      <c r="V332" s="829"/>
    </row>
    <row r="333" spans="1:22" s="828" customFormat="1">
      <c r="A333" s="893"/>
      <c r="C333" s="829"/>
      <c r="D333" s="829"/>
      <c r="F333" s="829"/>
      <c r="G333" s="830"/>
      <c r="S333" s="829"/>
      <c r="T333" s="1534"/>
      <c r="U333" s="1534"/>
      <c r="V333" s="829"/>
    </row>
    <row r="334" spans="1:22" s="828" customFormat="1">
      <c r="A334" s="893"/>
      <c r="C334" s="829"/>
      <c r="D334" s="829"/>
      <c r="F334" s="829"/>
      <c r="G334" s="830"/>
      <c r="S334" s="829"/>
      <c r="T334" s="1534"/>
      <c r="U334" s="1534"/>
      <c r="V334" s="829"/>
    </row>
    <row r="335" spans="1:22" s="828" customFormat="1">
      <c r="A335" s="893"/>
      <c r="C335" s="829"/>
      <c r="D335" s="829"/>
      <c r="F335" s="829"/>
      <c r="G335" s="830"/>
      <c r="S335" s="829"/>
      <c r="T335" s="1534"/>
      <c r="U335" s="1534"/>
      <c r="V335" s="829"/>
    </row>
    <row r="336" spans="1:22" s="828" customFormat="1">
      <c r="A336" s="893"/>
      <c r="C336" s="829"/>
      <c r="D336" s="829"/>
      <c r="F336" s="829"/>
      <c r="G336" s="830"/>
      <c r="S336" s="829"/>
      <c r="T336" s="1534"/>
      <c r="U336" s="1534"/>
      <c r="V336" s="829"/>
    </row>
    <row r="337" spans="1:22" s="828" customFormat="1">
      <c r="A337" s="893"/>
      <c r="C337" s="829"/>
      <c r="D337" s="829"/>
      <c r="F337" s="829"/>
      <c r="G337" s="830"/>
      <c r="S337" s="829"/>
      <c r="T337" s="1534"/>
      <c r="U337" s="1534"/>
      <c r="V337" s="829"/>
    </row>
    <row r="338" spans="1:22" s="828" customFormat="1">
      <c r="A338" s="893"/>
      <c r="C338" s="829"/>
      <c r="D338" s="829"/>
      <c r="F338" s="829"/>
      <c r="G338" s="830"/>
      <c r="S338" s="829"/>
      <c r="T338" s="1534"/>
      <c r="U338" s="1534"/>
      <c r="V338" s="829"/>
    </row>
    <row r="339" spans="1:22" s="828" customFormat="1">
      <c r="A339" s="893"/>
      <c r="C339" s="829"/>
      <c r="D339" s="829"/>
      <c r="F339" s="829"/>
      <c r="G339" s="830"/>
      <c r="S339" s="829"/>
      <c r="T339" s="1534"/>
      <c r="U339" s="1534"/>
      <c r="V339" s="829"/>
    </row>
    <row r="340" spans="1:22" s="828" customFormat="1">
      <c r="A340" s="893"/>
      <c r="C340" s="829"/>
      <c r="D340" s="829"/>
      <c r="F340" s="829"/>
      <c r="G340" s="830"/>
      <c r="S340" s="829"/>
      <c r="T340" s="1534"/>
      <c r="U340" s="1534"/>
      <c r="V340" s="829"/>
    </row>
    <row r="341" spans="1:22" s="828" customFormat="1">
      <c r="A341" s="893"/>
      <c r="C341" s="829"/>
      <c r="D341" s="829"/>
      <c r="F341" s="829"/>
      <c r="G341" s="830"/>
      <c r="S341" s="829"/>
      <c r="T341" s="1534"/>
      <c r="U341" s="1534"/>
      <c r="V341" s="829"/>
    </row>
    <row r="342" spans="1:22" s="828" customFormat="1">
      <c r="A342" s="893"/>
      <c r="C342" s="829"/>
      <c r="D342" s="829"/>
      <c r="F342" s="829"/>
      <c r="G342" s="830"/>
      <c r="S342" s="829"/>
      <c r="T342" s="1534"/>
      <c r="U342" s="1534"/>
      <c r="V342" s="829"/>
    </row>
    <row r="343" spans="1:22" s="828" customFormat="1">
      <c r="A343" s="893"/>
      <c r="C343" s="829"/>
      <c r="D343" s="829"/>
      <c r="F343" s="829"/>
      <c r="G343" s="830"/>
      <c r="S343" s="829"/>
      <c r="T343" s="1534"/>
      <c r="U343" s="1534"/>
      <c r="V343" s="829"/>
    </row>
    <row r="344" spans="1:22" s="828" customFormat="1">
      <c r="A344" s="893"/>
      <c r="C344" s="829"/>
      <c r="D344" s="829"/>
      <c r="F344" s="829"/>
      <c r="G344" s="830"/>
      <c r="S344" s="829"/>
      <c r="T344" s="1534"/>
      <c r="U344" s="1534"/>
      <c r="V344" s="829"/>
    </row>
    <row r="345" spans="1:22" s="828" customFormat="1">
      <c r="A345" s="893"/>
      <c r="C345" s="829"/>
      <c r="D345" s="829"/>
      <c r="F345" s="829"/>
      <c r="G345" s="830"/>
      <c r="S345" s="829"/>
      <c r="T345" s="1534"/>
      <c r="U345" s="1534"/>
      <c r="V345" s="829"/>
    </row>
    <row r="346" spans="1:22" s="828" customFormat="1">
      <c r="A346" s="893"/>
      <c r="C346" s="829"/>
      <c r="D346" s="829"/>
      <c r="F346" s="829"/>
      <c r="G346" s="830"/>
      <c r="S346" s="829"/>
      <c r="T346" s="1534"/>
      <c r="U346" s="1534"/>
      <c r="V346" s="829"/>
    </row>
    <row r="347" spans="1:22" s="828" customFormat="1">
      <c r="A347" s="893"/>
      <c r="C347" s="829"/>
      <c r="D347" s="829"/>
      <c r="F347" s="829"/>
      <c r="G347" s="830"/>
      <c r="S347" s="829"/>
      <c r="T347" s="1534"/>
      <c r="U347" s="1534"/>
      <c r="V347" s="829"/>
    </row>
    <row r="348" spans="1:22" s="828" customFormat="1">
      <c r="A348" s="893"/>
      <c r="C348" s="829"/>
      <c r="D348" s="829"/>
      <c r="F348" s="829"/>
      <c r="G348" s="830"/>
      <c r="S348" s="829"/>
      <c r="T348" s="1534"/>
      <c r="U348" s="1534"/>
      <c r="V348" s="829"/>
    </row>
    <row r="349" spans="1:22" s="828" customFormat="1">
      <c r="A349" s="893"/>
      <c r="C349" s="829"/>
      <c r="D349" s="829"/>
      <c r="F349" s="829"/>
      <c r="G349" s="830"/>
      <c r="S349" s="829"/>
      <c r="T349" s="1534"/>
      <c r="U349" s="1534"/>
      <c r="V349" s="829"/>
    </row>
    <row r="350" spans="1:22" s="828" customFormat="1">
      <c r="A350" s="893"/>
      <c r="C350" s="829"/>
      <c r="D350" s="829"/>
      <c r="F350" s="829"/>
      <c r="G350" s="830"/>
      <c r="S350" s="829"/>
      <c r="T350" s="1534"/>
      <c r="U350" s="1534"/>
      <c r="V350" s="829"/>
    </row>
    <row r="351" spans="1:22" s="828" customFormat="1">
      <c r="A351" s="893"/>
      <c r="C351" s="829"/>
      <c r="D351" s="829"/>
      <c r="F351" s="829"/>
      <c r="G351" s="830"/>
      <c r="S351" s="829"/>
      <c r="T351" s="1534"/>
      <c r="U351" s="1534"/>
      <c r="V351" s="829"/>
    </row>
    <row r="352" spans="1:22" s="828" customFormat="1">
      <c r="A352" s="893"/>
      <c r="C352" s="829"/>
      <c r="D352" s="829"/>
      <c r="F352" s="829"/>
      <c r="G352" s="830"/>
      <c r="S352" s="829"/>
      <c r="T352" s="1534"/>
      <c r="U352" s="1534"/>
      <c r="V352" s="829"/>
    </row>
    <row r="353" spans="1:22" s="828" customFormat="1">
      <c r="A353" s="893"/>
      <c r="C353" s="829"/>
      <c r="D353" s="829"/>
      <c r="F353" s="829"/>
      <c r="G353" s="830"/>
      <c r="S353" s="829"/>
      <c r="T353" s="1534"/>
      <c r="U353" s="1534"/>
      <c r="V353" s="829"/>
    </row>
    <row r="354" spans="1:22" s="828" customFormat="1">
      <c r="A354" s="893"/>
      <c r="C354" s="829"/>
      <c r="D354" s="829"/>
      <c r="F354" s="829"/>
      <c r="G354" s="830"/>
      <c r="S354" s="829"/>
      <c r="T354" s="1534"/>
      <c r="U354" s="1534"/>
      <c r="V354" s="829"/>
    </row>
    <row r="355" spans="1:22" s="828" customFormat="1">
      <c r="A355" s="893"/>
      <c r="C355" s="829"/>
      <c r="D355" s="829"/>
      <c r="F355" s="829"/>
      <c r="G355" s="830"/>
      <c r="S355" s="829"/>
      <c r="T355" s="1534"/>
      <c r="U355" s="1534"/>
      <c r="V355" s="829"/>
    </row>
    <row r="356" spans="1:22" s="828" customFormat="1">
      <c r="A356" s="893"/>
      <c r="C356" s="829"/>
      <c r="D356" s="829"/>
      <c r="F356" s="829"/>
      <c r="G356" s="830"/>
      <c r="S356" s="829"/>
      <c r="T356" s="1534"/>
      <c r="U356" s="1534"/>
      <c r="V356" s="829"/>
    </row>
    <row r="357" spans="1:22" s="828" customFormat="1">
      <c r="A357" s="893"/>
      <c r="C357" s="829"/>
      <c r="D357" s="829"/>
      <c r="F357" s="829"/>
      <c r="G357" s="830"/>
      <c r="S357" s="829"/>
      <c r="T357" s="1534"/>
      <c r="U357" s="1534"/>
      <c r="V357" s="829"/>
    </row>
    <row r="358" spans="1:22" s="828" customFormat="1">
      <c r="A358" s="893"/>
      <c r="C358" s="829"/>
      <c r="D358" s="829"/>
      <c r="F358" s="829"/>
      <c r="G358" s="830"/>
      <c r="S358" s="829"/>
      <c r="T358" s="1534"/>
      <c r="U358" s="1534"/>
      <c r="V358" s="829"/>
    </row>
    <row r="359" spans="1:22" s="828" customFormat="1">
      <c r="A359" s="893"/>
      <c r="C359" s="829"/>
      <c r="D359" s="829"/>
      <c r="F359" s="829"/>
      <c r="G359" s="830"/>
      <c r="S359" s="829"/>
      <c r="T359" s="1534"/>
      <c r="U359" s="1534"/>
      <c r="V359" s="829"/>
    </row>
    <row r="360" spans="1:22" s="828" customFormat="1">
      <c r="A360" s="893"/>
      <c r="C360" s="829"/>
      <c r="D360" s="829"/>
      <c r="F360" s="829"/>
      <c r="G360" s="830"/>
      <c r="S360" s="829"/>
      <c r="T360" s="1534"/>
      <c r="U360" s="1534"/>
      <c r="V360" s="829"/>
    </row>
    <row r="361" spans="1:22" s="828" customFormat="1">
      <c r="A361" s="893"/>
      <c r="C361" s="829"/>
      <c r="D361" s="829"/>
      <c r="F361" s="829"/>
      <c r="G361" s="830"/>
      <c r="S361" s="829"/>
      <c r="T361" s="1534"/>
      <c r="U361" s="1534"/>
      <c r="V361" s="829"/>
    </row>
    <row r="362" spans="1:22" s="828" customFormat="1">
      <c r="A362" s="893"/>
      <c r="C362" s="829"/>
      <c r="D362" s="829"/>
      <c r="F362" s="829"/>
      <c r="G362" s="830"/>
      <c r="S362" s="829"/>
      <c r="T362" s="1534"/>
      <c r="U362" s="1534"/>
      <c r="V362" s="829"/>
    </row>
    <row r="363" spans="1:22" s="828" customFormat="1">
      <c r="A363" s="893"/>
      <c r="C363" s="829"/>
      <c r="D363" s="829"/>
      <c r="F363" s="829"/>
      <c r="G363" s="830"/>
      <c r="S363" s="829"/>
      <c r="T363" s="1534"/>
      <c r="U363" s="1534"/>
      <c r="V363" s="829"/>
    </row>
    <row r="364" spans="1:22" s="828" customFormat="1">
      <c r="A364" s="893"/>
      <c r="C364" s="829"/>
      <c r="D364" s="829"/>
      <c r="F364" s="829"/>
      <c r="G364" s="830"/>
      <c r="S364" s="829"/>
      <c r="T364" s="1534"/>
      <c r="U364" s="1534"/>
      <c r="V364" s="829"/>
    </row>
    <row r="365" spans="1:22" s="828" customFormat="1">
      <c r="A365" s="893"/>
      <c r="C365" s="829"/>
      <c r="D365" s="829"/>
      <c r="F365" s="829"/>
      <c r="G365" s="830"/>
      <c r="S365" s="829"/>
      <c r="T365" s="1534"/>
      <c r="U365" s="1534"/>
      <c r="V365" s="829"/>
    </row>
    <row r="366" spans="1:22" s="828" customFormat="1">
      <c r="A366" s="893"/>
      <c r="C366" s="829"/>
      <c r="D366" s="829"/>
      <c r="F366" s="829"/>
      <c r="G366" s="830"/>
      <c r="S366" s="829"/>
      <c r="T366" s="1534"/>
      <c r="U366" s="1534"/>
      <c r="V366" s="829"/>
    </row>
    <row r="367" spans="1:22" s="828" customFormat="1">
      <c r="A367" s="893"/>
      <c r="C367" s="829"/>
      <c r="D367" s="829"/>
      <c r="F367" s="829"/>
      <c r="G367" s="830"/>
      <c r="S367" s="829"/>
      <c r="T367" s="1534"/>
      <c r="U367" s="1534"/>
      <c r="V367" s="829"/>
    </row>
    <row r="368" spans="1:22" s="828" customFormat="1">
      <c r="A368" s="893"/>
      <c r="C368" s="829"/>
      <c r="D368" s="829"/>
      <c r="F368" s="829"/>
      <c r="G368" s="830"/>
      <c r="S368" s="829"/>
      <c r="T368" s="1534"/>
      <c r="U368" s="1534"/>
      <c r="V368" s="829"/>
    </row>
    <row r="369" spans="1:22" s="828" customFormat="1">
      <c r="A369" s="893"/>
      <c r="C369" s="829"/>
      <c r="D369" s="829"/>
      <c r="F369" s="829"/>
      <c r="G369" s="830"/>
      <c r="S369" s="829"/>
      <c r="T369" s="1534"/>
      <c r="U369" s="1534"/>
      <c r="V369" s="829"/>
    </row>
    <row r="370" spans="1:22" s="828" customFormat="1">
      <c r="A370" s="893"/>
      <c r="C370" s="829"/>
      <c r="D370" s="829"/>
      <c r="F370" s="829"/>
      <c r="G370" s="830"/>
      <c r="S370" s="829"/>
      <c r="T370" s="1534"/>
      <c r="U370" s="1534"/>
      <c r="V370" s="829"/>
    </row>
    <row r="371" spans="1:22" s="828" customFormat="1">
      <c r="A371" s="893"/>
      <c r="C371" s="829"/>
      <c r="D371" s="829"/>
      <c r="F371" s="829"/>
      <c r="G371" s="830"/>
      <c r="S371" s="829"/>
      <c r="T371" s="1534"/>
      <c r="U371" s="1534"/>
      <c r="V371" s="829"/>
    </row>
    <row r="372" spans="1:22" s="828" customFormat="1">
      <c r="A372" s="893"/>
      <c r="C372" s="829"/>
      <c r="D372" s="829"/>
      <c r="F372" s="829"/>
      <c r="G372" s="830"/>
      <c r="S372" s="829"/>
      <c r="T372" s="1534"/>
      <c r="U372" s="1534"/>
      <c r="V372" s="829"/>
    </row>
    <row r="373" spans="1:22" s="828" customFormat="1">
      <c r="A373" s="893"/>
      <c r="C373" s="829"/>
      <c r="D373" s="829"/>
      <c r="F373" s="829"/>
      <c r="G373" s="830"/>
      <c r="S373" s="829"/>
      <c r="T373" s="1534"/>
      <c r="U373" s="1534"/>
      <c r="V373" s="829"/>
    </row>
    <row r="374" spans="1:22" s="828" customFormat="1">
      <c r="A374" s="893"/>
      <c r="C374" s="829"/>
      <c r="D374" s="829"/>
      <c r="F374" s="829"/>
      <c r="G374" s="830"/>
      <c r="S374" s="829"/>
      <c r="T374" s="1534"/>
      <c r="U374" s="1534"/>
      <c r="V374" s="829"/>
    </row>
    <row r="375" spans="1:22" s="828" customFormat="1">
      <c r="A375" s="893"/>
      <c r="C375" s="829"/>
      <c r="D375" s="829"/>
      <c r="F375" s="829"/>
      <c r="G375" s="830"/>
      <c r="S375" s="829"/>
      <c r="T375" s="1534"/>
      <c r="U375" s="1534"/>
      <c r="V375" s="829"/>
    </row>
    <row r="376" spans="1:22" s="828" customFormat="1">
      <c r="A376" s="893"/>
      <c r="C376" s="829"/>
      <c r="D376" s="829"/>
      <c r="F376" s="829"/>
      <c r="G376" s="830"/>
      <c r="S376" s="829"/>
      <c r="T376" s="1534"/>
      <c r="U376" s="1534"/>
      <c r="V376" s="829"/>
    </row>
    <row r="377" spans="1:22" s="828" customFormat="1">
      <c r="A377" s="893"/>
      <c r="C377" s="829"/>
      <c r="D377" s="829"/>
      <c r="F377" s="829"/>
      <c r="G377" s="830"/>
      <c r="S377" s="829"/>
      <c r="T377" s="1534"/>
      <c r="U377" s="1534"/>
      <c r="V377" s="829"/>
    </row>
    <row r="378" spans="1:22" s="828" customFormat="1">
      <c r="A378" s="893"/>
      <c r="C378" s="829"/>
      <c r="D378" s="829"/>
      <c r="F378" s="829"/>
      <c r="G378" s="830"/>
      <c r="S378" s="829"/>
      <c r="T378" s="1534"/>
      <c r="U378" s="1534"/>
      <c r="V378" s="829"/>
    </row>
    <row r="379" spans="1:22" s="828" customFormat="1">
      <c r="A379" s="893"/>
      <c r="C379" s="829"/>
      <c r="D379" s="829"/>
      <c r="F379" s="829"/>
      <c r="G379" s="830"/>
      <c r="S379" s="829"/>
      <c r="T379" s="1534"/>
      <c r="U379" s="1534"/>
      <c r="V379" s="829"/>
    </row>
    <row r="380" spans="1:22" s="828" customFormat="1">
      <c r="A380" s="893"/>
      <c r="C380" s="829"/>
      <c r="D380" s="829"/>
      <c r="F380" s="829"/>
      <c r="G380" s="830"/>
      <c r="S380" s="829"/>
      <c r="T380" s="1534"/>
      <c r="U380" s="1534"/>
      <c r="V380" s="829"/>
    </row>
    <row r="381" spans="1:22" s="828" customFormat="1">
      <c r="A381" s="893"/>
      <c r="C381" s="829"/>
      <c r="D381" s="829"/>
      <c r="F381" s="829"/>
      <c r="G381" s="830"/>
      <c r="S381" s="829"/>
      <c r="T381" s="1534"/>
      <c r="U381" s="1534"/>
      <c r="V381" s="829"/>
    </row>
    <row r="382" spans="1:22" s="828" customFormat="1">
      <c r="A382" s="893"/>
      <c r="C382" s="829"/>
      <c r="D382" s="829"/>
      <c r="F382" s="829"/>
      <c r="G382" s="830"/>
      <c r="S382" s="829"/>
      <c r="T382" s="1534"/>
      <c r="U382" s="1534"/>
      <c r="V382" s="829"/>
    </row>
    <row r="383" spans="1:22" s="828" customFormat="1">
      <c r="A383" s="893"/>
      <c r="C383" s="829"/>
      <c r="D383" s="829"/>
      <c r="F383" s="829"/>
      <c r="G383" s="830"/>
      <c r="S383" s="829"/>
      <c r="T383" s="1534"/>
      <c r="U383" s="1534"/>
      <c r="V383" s="829"/>
    </row>
    <row r="384" spans="1:22" s="828" customFormat="1">
      <c r="A384" s="893"/>
      <c r="C384" s="829"/>
      <c r="D384" s="829"/>
      <c r="F384" s="829"/>
      <c r="G384" s="830"/>
      <c r="S384" s="829"/>
      <c r="T384" s="1534"/>
      <c r="U384" s="1534"/>
      <c r="V384" s="829"/>
    </row>
    <row r="385" spans="1:22" s="828" customFormat="1">
      <c r="A385" s="893"/>
      <c r="C385" s="829"/>
      <c r="D385" s="829"/>
      <c r="F385" s="829"/>
      <c r="G385" s="830"/>
      <c r="S385" s="829"/>
      <c r="T385" s="1534"/>
      <c r="U385" s="1534"/>
      <c r="V385" s="829"/>
    </row>
    <row r="386" spans="1:22" s="828" customFormat="1">
      <c r="A386" s="893"/>
      <c r="C386" s="829"/>
      <c r="D386" s="829"/>
      <c r="F386" s="829"/>
      <c r="G386" s="830"/>
      <c r="S386" s="829"/>
      <c r="T386" s="1534"/>
      <c r="U386" s="1534"/>
      <c r="V386" s="829"/>
    </row>
    <row r="387" spans="1:22" s="828" customFormat="1">
      <c r="A387" s="893"/>
      <c r="C387" s="829"/>
      <c r="D387" s="829"/>
      <c r="F387" s="829"/>
      <c r="G387" s="830"/>
      <c r="S387" s="829"/>
      <c r="T387" s="1534"/>
      <c r="U387" s="1534"/>
      <c r="V387" s="829"/>
    </row>
    <row r="388" spans="1:22" s="828" customFormat="1">
      <c r="A388" s="893"/>
      <c r="C388" s="829"/>
      <c r="D388" s="829"/>
      <c r="F388" s="829"/>
      <c r="G388" s="830"/>
      <c r="S388" s="829"/>
      <c r="T388" s="1534"/>
      <c r="U388" s="1534"/>
      <c r="V388" s="829"/>
    </row>
    <row r="389" spans="1:22" s="828" customFormat="1">
      <c r="A389" s="893"/>
      <c r="C389" s="829"/>
      <c r="D389" s="829"/>
      <c r="F389" s="829"/>
      <c r="G389" s="830"/>
      <c r="S389" s="829"/>
      <c r="T389" s="1534"/>
      <c r="U389" s="1534"/>
      <c r="V389" s="829"/>
    </row>
    <row r="390" spans="1:22" s="828" customFormat="1">
      <c r="A390" s="893"/>
      <c r="C390" s="829"/>
      <c r="D390" s="829"/>
      <c r="F390" s="829"/>
      <c r="G390" s="830"/>
      <c r="S390" s="829"/>
      <c r="T390" s="1534"/>
      <c r="U390" s="1534"/>
      <c r="V390" s="829"/>
    </row>
    <row r="391" spans="1:22" s="828" customFormat="1">
      <c r="A391" s="893"/>
      <c r="C391" s="829"/>
      <c r="D391" s="829"/>
      <c r="F391" s="829"/>
      <c r="G391" s="830"/>
      <c r="S391" s="829"/>
      <c r="T391" s="1534"/>
      <c r="U391" s="1534"/>
      <c r="V391" s="829"/>
    </row>
    <row r="392" spans="1:22" s="828" customFormat="1">
      <c r="A392" s="893"/>
      <c r="C392" s="829"/>
      <c r="D392" s="829"/>
      <c r="F392" s="829"/>
      <c r="G392" s="830"/>
      <c r="S392" s="829"/>
      <c r="T392" s="1534"/>
      <c r="U392" s="1534"/>
      <c r="V392" s="829"/>
    </row>
    <row r="393" spans="1:22" s="828" customFormat="1">
      <c r="A393" s="893"/>
      <c r="C393" s="829"/>
      <c r="D393" s="829"/>
      <c r="F393" s="829"/>
      <c r="G393" s="830"/>
      <c r="S393" s="829"/>
      <c r="T393" s="1534"/>
      <c r="U393" s="1534"/>
      <c r="V393" s="829"/>
    </row>
    <row r="394" spans="1:22" s="828" customFormat="1">
      <c r="A394" s="893"/>
      <c r="C394" s="829"/>
      <c r="D394" s="829"/>
      <c r="F394" s="829"/>
      <c r="G394" s="830"/>
      <c r="S394" s="829"/>
      <c r="T394" s="1534"/>
      <c r="U394" s="1534"/>
      <c r="V394" s="829"/>
    </row>
    <row r="395" spans="1:22" s="828" customFormat="1">
      <c r="A395" s="893"/>
      <c r="C395" s="829"/>
      <c r="D395" s="829"/>
      <c r="F395" s="829"/>
      <c r="G395" s="830"/>
      <c r="S395" s="829"/>
      <c r="T395" s="1534"/>
      <c r="U395" s="1534"/>
      <c r="V395" s="829"/>
    </row>
    <row r="396" spans="1:22" s="828" customFormat="1">
      <c r="A396" s="893"/>
      <c r="C396" s="829"/>
      <c r="D396" s="829"/>
      <c r="F396" s="829"/>
      <c r="G396" s="830"/>
      <c r="S396" s="829"/>
      <c r="T396" s="1534"/>
      <c r="U396" s="1534"/>
      <c r="V396" s="829"/>
    </row>
    <row r="397" spans="1:22" s="828" customFormat="1">
      <c r="A397" s="893"/>
      <c r="C397" s="829"/>
      <c r="D397" s="829"/>
      <c r="F397" s="829"/>
      <c r="G397" s="830"/>
      <c r="S397" s="829"/>
      <c r="T397" s="1534"/>
      <c r="U397" s="1534"/>
      <c r="V397" s="829"/>
    </row>
    <row r="398" spans="1:22" s="828" customFormat="1">
      <c r="A398" s="893"/>
      <c r="C398" s="829"/>
      <c r="D398" s="829"/>
      <c r="F398" s="829"/>
      <c r="G398" s="830"/>
      <c r="S398" s="829"/>
      <c r="T398" s="1534"/>
      <c r="U398" s="1534"/>
      <c r="V398" s="829"/>
    </row>
    <row r="399" spans="1:22" s="828" customFormat="1">
      <c r="A399" s="893"/>
      <c r="C399" s="829"/>
      <c r="D399" s="829"/>
      <c r="F399" s="829"/>
      <c r="G399" s="830"/>
      <c r="S399" s="829"/>
      <c r="T399" s="1534"/>
      <c r="U399" s="1534"/>
      <c r="V399" s="829"/>
    </row>
    <row r="400" spans="1:22" s="828" customFormat="1">
      <c r="A400" s="893"/>
      <c r="C400" s="829"/>
      <c r="D400" s="829"/>
      <c r="F400" s="829"/>
      <c r="G400" s="830"/>
      <c r="S400" s="829"/>
      <c r="T400" s="1534"/>
      <c r="U400" s="1534"/>
      <c r="V400" s="829"/>
    </row>
    <row r="401" spans="1:22" s="828" customFormat="1">
      <c r="A401" s="893"/>
      <c r="C401" s="829"/>
      <c r="D401" s="829"/>
      <c r="F401" s="829"/>
      <c r="G401" s="830"/>
      <c r="S401" s="829"/>
      <c r="T401" s="1534"/>
      <c r="U401" s="1534"/>
      <c r="V401" s="829"/>
    </row>
    <row r="402" spans="1:22" s="828" customFormat="1">
      <c r="A402" s="893"/>
      <c r="C402" s="829"/>
      <c r="D402" s="829"/>
      <c r="F402" s="829"/>
      <c r="G402" s="830"/>
      <c r="S402" s="829"/>
      <c r="T402" s="1534"/>
      <c r="U402" s="1534"/>
      <c r="V402" s="829"/>
    </row>
  </sheetData>
  <mergeCells count="1">
    <mergeCell ref="A1:R1"/>
  </mergeCells>
  <pageMargins left="0.7" right="0.7" top="0.75" bottom="0.75" header="0.3" footer="0.3"/>
  <pageSetup paperSize="9" scale="2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zoomScale="110" zoomScaleNormal="110" workbookViewId="0">
      <selection activeCell="B27" sqref="B27:E27"/>
    </sheetView>
  </sheetViews>
  <sheetFormatPr defaultColWidth="11" defaultRowHeight="14.5"/>
  <cols>
    <col min="1" max="1" width="35" customWidth="1"/>
    <col min="2" max="2" width="14.1796875" customWidth="1"/>
    <col min="3" max="3" width="14.1796875" style="127" customWidth="1"/>
    <col min="4" max="4" width="14.1796875" customWidth="1"/>
    <col min="5" max="5" width="14" customWidth="1"/>
  </cols>
  <sheetData>
    <row r="1" spans="1:8" ht="16.5">
      <c r="A1" s="1943" t="s">
        <v>915</v>
      </c>
      <c r="B1" s="1943"/>
      <c r="C1" s="1943"/>
      <c r="D1" s="1943"/>
      <c r="E1" s="1943"/>
      <c r="F1" s="1943"/>
    </row>
    <row r="2" spans="1:8">
      <c r="A2" s="780"/>
    </row>
    <row r="3" spans="1:8">
      <c r="A3" s="107" t="s">
        <v>363</v>
      </c>
      <c r="B3" s="109"/>
      <c r="C3" s="108"/>
      <c r="D3" s="109"/>
      <c r="E3" s="109"/>
    </row>
    <row r="4" spans="1:8" ht="29.25" customHeight="1" thickBot="1">
      <c r="A4" s="115" t="s">
        <v>150</v>
      </c>
      <c r="B4" s="110" t="s">
        <v>240</v>
      </c>
      <c r="C4" s="129" t="s">
        <v>241</v>
      </c>
      <c r="D4" s="2081" t="s">
        <v>242</v>
      </c>
      <c r="E4" s="2082"/>
    </row>
    <row r="5" spans="1:8" ht="15" thickBot="1">
      <c r="A5" s="786"/>
      <c r="B5" s="1492" t="s">
        <v>155</v>
      </c>
      <c r="C5" s="1493" t="s">
        <v>156</v>
      </c>
      <c r="D5" s="1494" t="s">
        <v>778</v>
      </c>
      <c r="E5" s="1494" t="s">
        <v>913</v>
      </c>
    </row>
    <row r="6" spans="1:8">
      <c r="A6" s="2098" t="s">
        <v>157</v>
      </c>
      <c r="B6" s="2099"/>
      <c r="C6" s="2099"/>
      <c r="D6" s="2099"/>
      <c r="E6" s="2100"/>
    </row>
    <row r="7" spans="1:8">
      <c r="A7" s="2101"/>
      <c r="B7" s="2102"/>
      <c r="C7" s="2102"/>
      <c r="D7" s="2102"/>
      <c r="E7" s="2103"/>
    </row>
    <row r="8" spans="1:8">
      <c r="A8" s="348" t="s">
        <v>158</v>
      </c>
      <c r="B8" s="2083"/>
      <c r="C8" s="2084"/>
      <c r="D8" s="2084"/>
      <c r="E8" s="2085"/>
    </row>
    <row r="9" spans="1:8" ht="28">
      <c r="A9" s="787" t="s">
        <v>159</v>
      </c>
      <c r="B9" s="788">
        <v>304122664</v>
      </c>
      <c r="C9" s="161">
        <f>HEALTH!D136</f>
        <v>1889012798</v>
      </c>
      <c r="D9" s="789">
        <f t="shared" ref="D9:E11" si="0">C9*5/100+C9</f>
        <v>1983463437.9000001</v>
      </c>
      <c r="E9" s="790">
        <f t="shared" si="0"/>
        <v>2082636609.7950001</v>
      </c>
    </row>
    <row r="10" spans="1:8" ht="28">
      <c r="A10" s="508" t="s">
        <v>364</v>
      </c>
      <c r="B10" s="788">
        <v>1115399620</v>
      </c>
      <c r="C10" s="161">
        <f>HEALTH!E136</f>
        <v>0</v>
      </c>
      <c r="D10" s="119">
        <f t="shared" si="0"/>
        <v>0</v>
      </c>
      <c r="E10" s="791">
        <f t="shared" si="0"/>
        <v>0</v>
      </c>
    </row>
    <row r="11" spans="1:8" ht="24" customHeight="1">
      <c r="A11" s="508" t="s">
        <v>365</v>
      </c>
      <c r="B11" s="1272">
        <v>0</v>
      </c>
      <c r="C11" s="1260">
        <f>HEALTH!F136</f>
        <v>7000000</v>
      </c>
      <c r="D11" s="119">
        <f t="shared" si="0"/>
        <v>7350000</v>
      </c>
      <c r="E11" s="791">
        <f t="shared" si="0"/>
        <v>7717500</v>
      </c>
    </row>
    <row r="12" spans="1:8">
      <c r="A12" s="587" t="s">
        <v>366</v>
      </c>
      <c r="B12" s="122">
        <f>SUM(B9:B11)</f>
        <v>1419522284</v>
      </c>
      <c r="C12" s="161">
        <f>HEALTH!G136</f>
        <v>1896012798</v>
      </c>
      <c r="D12" s="122">
        <f>SUM(D9:D11)</f>
        <v>1990813437.9000001</v>
      </c>
      <c r="E12" s="792">
        <f>SUM(E9:E11)</f>
        <v>2090354109.7950001</v>
      </c>
    </row>
    <row r="13" spans="1:8" ht="26.15" customHeight="1">
      <c r="A13" s="2086" t="s">
        <v>367</v>
      </c>
      <c r="B13" s="2086"/>
      <c r="C13" s="2086"/>
      <c r="D13" s="2086"/>
      <c r="E13" s="2086"/>
      <c r="H13" s="1422"/>
    </row>
    <row r="14" spans="1:8" ht="23.15" customHeight="1" thickBot="1">
      <c r="A14" s="793"/>
      <c r="B14" s="583" t="s">
        <v>240</v>
      </c>
      <c r="C14" s="794" t="s">
        <v>241</v>
      </c>
      <c r="D14" s="2087" t="s">
        <v>242</v>
      </c>
      <c r="E14" s="2088"/>
      <c r="H14" s="1422"/>
    </row>
    <row r="15" spans="1:8" ht="15" thickBot="1">
      <c r="A15" s="793"/>
      <c r="B15" s="1492" t="s">
        <v>155</v>
      </c>
      <c r="C15" s="1493" t="s">
        <v>156</v>
      </c>
      <c r="D15" s="1494" t="s">
        <v>778</v>
      </c>
      <c r="E15" s="1494" t="s">
        <v>913</v>
      </c>
    </row>
    <row r="16" spans="1:8" ht="15" thickBot="1">
      <c r="A16" s="508" t="s">
        <v>368</v>
      </c>
      <c r="B16" s="119">
        <v>550000</v>
      </c>
      <c r="C16" s="118">
        <f>HEALTH!H136</f>
        <v>2500000</v>
      </c>
      <c r="D16" s="119">
        <f t="shared" ref="D16:E20" si="1">C16*5/100+C16</f>
        <v>2625000</v>
      </c>
      <c r="E16" s="791">
        <f t="shared" si="1"/>
        <v>2756250</v>
      </c>
    </row>
    <row r="17" spans="1:6">
      <c r="A17" s="787" t="s">
        <v>369</v>
      </c>
      <c r="B17" s="119">
        <v>5050000</v>
      </c>
      <c r="C17" s="118">
        <f>HEALTH!I136</f>
        <v>2500000</v>
      </c>
      <c r="D17" s="795">
        <f t="shared" si="1"/>
        <v>2625000</v>
      </c>
      <c r="E17" s="790">
        <f t="shared" si="1"/>
        <v>2756250</v>
      </c>
    </row>
    <row r="18" spans="1:6">
      <c r="A18" s="508" t="s">
        <v>370</v>
      </c>
      <c r="B18" s="119">
        <v>53594000</v>
      </c>
      <c r="C18" s="118">
        <f>HEALTH!J136</f>
        <v>33984188</v>
      </c>
      <c r="D18" s="119">
        <f t="shared" si="1"/>
        <v>35683397.399999999</v>
      </c>
      <c r="E18" s="791">
        <f t="shared" si="1"/>
        <v>37467567.269999996</v>
      </c>
    </row>
    <row r="19" spans="1:6" ht="28">
      <c r="A19" s="787" t="s">
        <v>371</v>
      </c>
      <c r="B19" s="119">
        <v>516000</v>
      </c>
      <c r="C19" s="118">
        <f>HEALTH!K136</f>
        <v>200000</v>
      </c>
      <c r="D19" s="795">
        <f t="shared" si="1"/>
        <v>210000</v>
      </c>
      <c r="E19" s="790">
        <f t="shared" si="1"/>
        <v>220500</v>
      </c>
    </row>
    <row r="20" spans="1:6">
      <c r="A20" s="508" t="s">
        <v>372</v>
      </c>
      <c r="B20" s="119">
        <v>0</v>
      </c>
      <c r="C20" s="118">
        <f>HEALTH!L136</f>
        <v>4300000</v>
      </c>
      <c r="D20" s="119">
        <f t="shared" si="1"/>
        <v>4515000</v>
      </c>
      <c r="E20" s="791">
        <f t="shared" si="1"/>
        <v>4740750</v>
      </c>
    </row>
    <row r="21" spans="1:6" ht="40" customHeight="1">
      <c r="A21" s="348" t="s">
        <v>294</v>
      </c>
      <c r="B21" s="125">
        <f>SUM(B16:B20)</f>
        <v>59710000</v>
      </c>
      <c r="C21" s="124">
        <f>SUM(C16:C20)</f>
        <v>43484188</v>
      </c>
      <c r="D21" s="125">
        <f>SUM(D16:D20)</f>
        <v>45658397.399999999</v>
      </c>
      <c r="E21" s="796">
        <f>SUM(E16:E20)</f>
        <v>47941317.269999996</v>
      </c>
    </row>
    <row r="22" spans="1:6">
      <c r="A22" s="797"/>
      <c r="B22" s="401"/>
      <c r="C22" s="401"/>
      <c r="D22" s="401"/>
      <c r="E22" s="798"/>
      <c r="F22" s="401"/>
    </row>
    <row r="23" spans="1:6">
      <c r="A23" s="2093" t="s">
        <v>373</v>
      </c>
      <c r="B23" s="2089"/>
      <c r="C23" s="2089"/>
      <c r="D23" s="2089"/>
      <c r="E23" s="2094"/>
    </row>
    <row r="24" spans="1:6">
      <c r="A24" s="2095"/>
      <c r="B24" s="2096"/>
      <c r="C24" s="2096"/>
      <c r="D24" s="2096"/>
      <c r="E24" s="2094"/>
    </row>
    <row r="25" spans="1:6">
      <c r="A25" s="2087"/>
      <c r="B25" s="2097"/>
      <c r="C25" s="2097"/>
      <c r="D25" s="2097"/>
      <c r="E25" s="2088"/>
    </row>
    <row r="26" spans="1:6" ht="28" customHeight="1" thickBot="1">
      <c r="A26" s="799"/>
      <c r="B26" s="348" t="s">
        <v>240</v>
      </c>
      <c r="C26" s="722" t="s">
        <v>241</v>
      </c>
      <c r="D26" s="2081" t="s">
        <v>242</v>
      </c>
      <c r="E26" s="2082"/>
    </row>
    <row r="27" spans="1:6" ht="20.149999999999999" customHeight="1" thickBot="1">
      <c r="A27" s="800"/>
      <c r="B27" s="1492" t="s">
        <v>155</v>
      </c>
      <c r="C27" s="1493" t="s">
        <v>156</v>
      </c>
      <c r="D27" s="1494" t="s">
        <v>778</v>
      </c>
      <c r="E27" s="1494" t="s">
        <v>913</v>
      </c>
    </row>
    <row r="28" spans="1:6" ht="24" customHeight="1" thickBot="1">
      <c r="A28" s="787" t="s">
        <v>374</v>
      </c>
      <c r="B28" s="119">
        <v>14780000</v>
      </c>
      <c r="C28" s="118">
        <f>HEALTH!N136</f>
        <v>4000000</v>
      </c>
      <c r="D28" s="789">
        <f t="shared" ref="D28:E30" si="2">C28*5/100+C28</f>
        <v>4200000</v>
      </c>
      <c r="E28" s="795">
        <f t="shared" si="2"/>
        <v>4410000</v>
      </c>
    </row>
    <row r="29" spans="1:6">
      <c r="A29" s="508" t="s">
        <v>375</v>
      </c>
      <c r="B29" s="119">
        <v>106804000</v>
      </c>
      <c r="C29" s="118">
        <f>HEALTH!O136</f>
        <v>27000000</v>
      </c>
      <c r="D29" s="119">
        <f t="shared" si="2"/>
        <v>28350000</v>
      </c>
      <c r="E29" s="119">
        <f>D29*5/100+D29</f>
        <v>29767500</v>
      </c>
    </row>
    <row r="30" spans="1:6">
      <c r="A30" s="508" t="s">
        <v>376</v>
      </c>
      <c r="B30" s="119">
        <v>0</v>
      </c>
      <c r="C30" s="118">
        <f>HEALTH!P136</f>
        <v>0</v>
      </c>
      <c r="D30" s="119">
        <f t="shared" si="2"/>
        <v>0</v>
      </c>
      <c r="E30" s="119">
        <f>D30*5/100+D30</f>
        <v>0</v>
      </c>
    </row>
    <row r="31" spans="1:6">
      <c r="A31" s="2095" t="s">
        <v>377</v>
      </c>
      <c r="B31" s="2149">
        <f>SUM(B28:B30)</f>
        <v>121584000</v>
      </c>
      <c r="C31" s="1981">
        <f>SUM(C28:C30)</f>
        <v>31000000</v>
      </c>
      <c r="D31" s="2159">
        <f>SUM(D28:D30)</f>
        <v>32550000</v>
      </c>
      <c r="E31" s="2159">
        <f>SUM(E28:E30)</f>
        <v>34177500</v>
      </c>
    </row>
    <row r="32" spans="1:6">
      <c r="A32" s="2087"/>
      <c r="B32" s="2149"/>
      <c r="C32" s="1981"/>
      <c r="D32" s="2153"/>
      <c r="E32" s="2153"/>
    </row>
    <row r="33" spans="1:5">
      <c r="A33" s="2089"/>
      <c r="B33" s="2089"/>
      <c r="C33" s="2089"/>
      <c r="D33" s="2089"/>
      <c r="E33" s="2089"/>
    </row>
    <row r="34" spans="1:5">
      <c r="A34" s="2093" t="s">
        <v>378</v>
      </c>
      <c r="B34" s="2089"/>
      <c r="C34" s="2089"/>
      <c r="D34" s="2089"/>
      <c r="E34" s="2111"/>
    </row>
    <row r="35" spans="1:5">
      <c r="A35" s="2095"/>
      <c r="B35" s="2096"/>
      <c r="C35" s="2096"/>
      <c r="D35" s="2096"/>
      <c r="E35" s="2094"/>
    </row>
    <row r="36" spans="1:5">
      <c r="A36" s="2087"/>
      <c r="B36" s="2097"/>
      <c r="C36" s="2097"/>
      <c r="D36" s="2097"/>
      <c r="E36" s="2088"/>
    </row>
    <row r="37" spans="1:5" ht="30" customHeight="1" thickBot="1">
      <c r="A37" s="2134"/>
      <c r="B37" s="801" t="s">
        <v>240</v>
      </c>
      <c r="C37" s="158" t="s">
        <v>241</v>
      </c>
      <c r="D37" s="2081" t="s">
        <v>242</v>
      </c>
      <c r="E37" s="2082"/>
    </row>
    <row r="38" spans="1:5" ht="19" customHeight="1" thickBot="1">
      <c r="A38" s="2135"/>
      <c r="B38" s="1492" t="s">
        <v>155</v>
      </c>
      <c r="C38" s="1493" t="s">
        <v>156</v>
      </c>
      <c r="D38" s="1494" t="s">
        <v>778</v>
      </c>
      <c r="E38" s="1494" t="s">
        <v>913</v>
      </c>
    </row>
    <row r="39" spans="1:5" ht="24" customHeight="1" thickBot="1">
      <c r="A39" s="508" t="s">
        <v>379</v>
      </c>
      <c r="B39" s="802">
        <v>0</v>
      </c>
      <c r="C39" s="118" t="e">
        <f>HEALTH!#REF!</f>
        <v>#REF!</v>
      </c>
      <c r="D39" s="119" t="e">
        <f t="shared" ref="D39:E44" si="3">C39*5/100+C39</f>
        <v>#REF!</v>
      </c>
      <c r="E39" s="791" t="e">
        <f t="shared" si="3"/>
        <v>#REF!</v>
      </c>
    </row>
    <row r="40" spans="1:5">
      <c r="A40" s="803" t="s">
        <v>380</v>
      </c>
      <c r="B40" s="2150">
        <v>0</v>
      </c>
      <c r="C40" s="1934" t="e">
        <f>HEALTH!#REF!</f>
        <v>#REF!</v>
      </c>
      <c r="D40" s="2150" t="e">
        <f t="shared" si="3"/>
        <v>#REF!</v>
      </c>
      <c r="E40" s="2160" t="e">
        <f t="shared" si="3"/>
        <v>#REF!</v>
      </c>
    </row>
    <row r="41" spans="1:5">
      <c r="A41" s="804" t="s">
        <v>381</v>
      </c>
      <c r="B41" s="2151"/>
      <c r="C41" s="1935"/>
      <c r="D41" s="2151">
        <f t="shared" si="3"/>
        <v>0</v>
      </c>
      <c r="E41" s="2161">
        <f t="shared" si="3"/>
        <v>0</v>
      </c>
    </row>
    <row r="42" spans="1:5" ht="26.15" customHeight="1">
      <c r="A42" s="508" t="s">
        <v>382</v>
      </c>
      <c r="B42" s="116">
        <v>0</v>
      </c>
      <c r="C42" s="118" t="e">
        <f>HEALTH!#REF!</f>
        <v>#REF!</v>
      </c>
      <c r="D42" s="119" t="e">
        <f t="shared" si="3"/>
        <v>#REF!</v>
      </c>
      <c r="E42" s="791" t="e">
        <f t="shared" si="3"/>
        <v>#REF!</v>
      </c>
    </row>
    <row r="43" spans="1:5">
      <c r="A43" s="805" t="s">
        <v>383</v>
      </c>
      <c r="B43" s="795">
        <v>0</v>
      </c>
      <c r="C43" s="135"/>
      <c r="D43" s="795">
        <f t="shared" si="3"/>
        <v>0</v>
      </c>
      <c r="E43" s="790">
        <f t="shared" si="3"/>
        <v>0</v>
      </c>
    </row>
    <row r="44" spans="1:5" ht="24" customHeight="1">
      <c r="A44" s="508" t="s">
        <v>384</v>
      </c>
      <c r="B44" s="806">
        <v>5038060</v>
      </c>
      <c r="C44" s="118" t="e">
        <f>HEALTH!#REF!</f>
        <v>#REF!</v>
      </c>
      <c r="D44" s="119" t="e">
        <f t="shared" si="3"/>
        <v>#REF!</v>
      </c>
      <c r="E44" s="791" t="e">
        <f t="shared" si="3"/>
        <v>#REF!</v>
      </c>
    </row>
    <row r="45" spans="1:5" ht="27" customHeight="1">
      <c r="A45" s="807" t="s">
        <v>302</v>
      </c>
      <c r="B45" s="122">
        <f>[2]Health!$V$189</f>
        <v>14000000</v>
      </c>
      <c r="C45" s="744">
        <v>0</v>
      </c>
      <c r="D45" s="122" t="e">
        <f>SUM(D39:D44)</f>
        <v>#REF!</v>
      </c>
      <c r="E45" s="125" t="e">
        <f>SUM(E39:E44)</f>
        <v>#REF!</v>
      </c>
    </row>
    <row r="46" spans="1:5">
      <c r="A46" s="568" t="s">
        <v>385</v>
      </c>
      <c r="B46" s="2152">
        <f>SUM(B45+B31+B21+B12)</f>
        <v>1614816284</v>
      </c>
      <c r="C46" s="1971">
        <f>SUM(C45+C31+C21+C12)</f>
        <v>1970496986</v>
      </c>
      <c r="D46" s="2152" t="e">
        <f>SUM(D45+D31+D21+D12)</f>
        <v>#REF!</v>
      </c>
      <c r="E46" s="2162" t="e">
        <f>SUM(E45+E31+E21+E12)</f>
        <v>#REF!</v>
      </c>
    </row>
    <row r="47" spans="1:5" ht="23.15" customHeight="1">
      <c r="A47" s="585" t="s">
        <v>386</v>
      </c>
      <c r="B47" s="2153"/>
      <c r="C47" s="1937"/>
      <c r="D47" s="2153"/>
      <c r="E47" s="2163"/>
    </row>
    <row r="48" spans="1:5">
      <c r="A48" s="808"/>
      <c r="B48" s="808"/>
      <c r="C48" s="809"/>
      <c r="D48" s="808"/>
      <c r="E48" s="808"/>
    </row>
    <row r="49" spans="1:5">
      <c r="A49" s="810"/>
    </row>
    <row r="50" spans="1:5" ht="31.15" customHeight="1">
      <c r="A50" s="2090" t="s">
        <v>247</v>
      </c>
      <c r="B50" s="2090"/>
      <c r="C50" s="2090"/>
      <c r="D50" s="2090"/>
      <c r="E50" s="2090"/>
    </row>
    <row r="51" spans="1:5" ht="15" thickBot="1">
      <c r="A51" s="780"/>
    </row>
    <row r="52" spans="1:5" ht="28.5" thickBot="1">
      <c r="A52" s="152" t="s">
        <v>169</v>
      </c>
      <c r="B52" s="111" t="s">
        <v>240</v>
      </c>
      <c r="C52" s="111" t="s">
        <v>240</v>
      </c>
      <c r="D52" s="1919" t="s">
        <v>242</v>
      </c>
      <c r="E52" s="1920"/>
    </row>
    <row r="53" spans="1:5" ht="15" thickBot="1">
      <c r="A53" s="208"/>
      <c r="B53" s="1492" t="s">
        <v>155</v>
      </c>
      <c r="C53" s="1493" t="s">
        <v>156</v>
      </c>
      <c r="D53" s="1494" t="s">
        <v>778</v>
      </c>
      <c r="E53" s="1494" t="s">
        <v>913</v>
      </c>
    </row>
    <row r="54" spans="1:5">
      <c r="A54" s="1939" t="s">
        <v>170</v>
      </c>
      <c r="B54" s="1973"/>
      <c r="C54" s="1973"/>
      <c r="D54" s="1973"/>
      <c r="E54" s="1996"/>
    </row>
    <row r="55" spans="1:5">
      <c r="A55" s="1942"/>
      <c r="B55" s="1973"/>
      <c r="C55" s="1973"/>
      <c r="D55" s="1973"/>
      <c r="E55" s="1996"/>
    </row>
    <row r="56" spans="1:5">
      <c r="A56" s="149" t="s">
        <v>171</v>
      </c>
      <c r="B56" s="118">
        <v>1167499620</v>
      </c>
      <c r="C56" s="118">
        <f>HEALTH!R22</f>
        <v>1434446548</v>
      </c>
      <c r="D56" s="118">
        <f t="shared" ref="D56:E58" si="4">C56*5/100+C56</f>
        <v>1506168875.4000001</v>
      </c>
      <c r="E56" s="118">
        <f t="shared" si="4"/>
        <v>1581477319.1700001</v>
      </c>
    </row>
    <row r="57" spans="1:5">
      <c r="A57" s="150" t="s">
        <v>172</v>
      </c>
      <c r="B57" s="135">
        <v>165690801</v>
      </c>
      <c r="C57" s="135">
        <f>HEALTH!R116</f>
        <v>317150438</v>
      </c>
      <c r="D57" s="135">
        <f t="shared" si="4"/>
        <v>333007959.89999998</v>
      </c>
      <c r="E57" s="135">
        <f t="shared" si="4"/>
        <v>349658357.89499998</v>
      </c>
    </row>
    <row r="58" spans="1:5">
      <c r="A58" s="149" t="s">
        <v>173</v>
      </c>
      <c r="B58" s="132">
        <v>0</v>
      </c>
      <c r="C58" s="132">
        <v>0</v>
      </c>
      <c r="D58" s="118">
        <f t="shared" si="4"/>
        <v>0</v>
      </c>
      <c r="E58" s="137">
        <f t="shared" si="4"/>
        <v>0</v>
      </c>
    </row>
    <row r="59" spans="1:5">
      <c r="A59" s="1976" t="s">
        <v>174</v>
      </c>
      <c r="B59" s="1934">
        <v>1816400</v>
      </c>
      <c r="C59" s="1934">
        <f>HEALTH!R129</f>
        <v>4000000</v>
      </c>
      <c r="D59" s="1934">
        <f>C59*5/100+C59</f>
        <v>4200000</v>
      </c>
      <c r="E59" s="1934">
        <f>D59*5/100+D59</f>
        <v>4410000</v>
      </c>
    </row>
    <row r="60" spans="1:5">
      <c r="A60" s="1945"/>
      <c r="B60" s="1935"/>
      <c r="C60" s="1935"/>
      <c r="D60" s="1935">
        <f>C60*5/100+C60</f>
        <v>0</v>
      </c>
      <c r="E60" s="1935">
        <f>D60*5/100+D60</f>
        <v>0</v>
      </c>
    </row>
    <row r="61" spans="1:5">
      <c r="A61" s="1941" t="s">
        <v>175</v>
      </c>
      <c r="B61" s="1999"/>
      <c r="C61" s="1972"/>
      <c r="D61" s="1972"/>
      <c r="E61" s="1995"/>
    </row>
    <row r="62" spans="1:5">
      <c r="A62" s="1938"/>
      <c r="B62" s="2000"/>
      <c r="C62" s="2001"/>
      <c r="D62" s="2001"/>
      <c r="E62" s="1997"/>
    </row>
    <row r="63" spans="1:5" ht="26.15" customHeight="1">
      <c r="A63" s="730" t="s">
        <v>176</v>
      </c>
      <c r="B63" s="132">
        <v>0</v>
      </c>
      <c r="C63" s="811">
        <v>0</v>
      </c>
      <c r="D63" s="137">
        <f t="shared" ref="D63:E65" si="5">C63*5/100+C63</f>
        <v>0</v>
      </c>
      <c r="E63" s="205">
        <f t="shared" si="5"/>
        <v>0</v>
      </c>
    </row>
    <row r="64" spans="1:5" ht="28">
      <c r="A64" s="150" t="s">
        <v>177</v>
      </c>
      <c r="B64" s="134">
        <v>0</v>
      </c>
      <c r="C64" s="272">
        <v>0</v>
      </c>
      <c r="D64" s="162">
        <f t="shared" si="5"/>
        <v>0</v>
      </c>
      <c r="E64" s="204">
        <f t="shared" si="5"/>
        <v>0</v>
      </c>
    </row>
    <row r="65" spans="1:5">
      <c r="A65" s="1517" t="s">
        <v>850</v>
      </c>
      <c r="B65" s="118">
        <v>270847523</v>
      </c>
      <c r="C65" s="133">
        <f>HEALTH!R134</f>
        <v>214900000</v>
      </c>
      <c r="D65" s="118">
        <f t="shared" si="5"/>
        <v>225645000</v>
      </c>
      <c r="E65" s="160">
        <f>D65*5/100+D65</f>
        <v>236927250</v>
      </c>
    </row>
    <row r="66" spans="1:5" ht="33" customHeight="1">
      <c r="A66" s="155" t="s">
        <v>179</v>
      </c>
      <c r="B66" s="725">
        <f>SUM(B56+B57+B58+B59+B63+B64+B65)</f>
        <v>1605854344</v>
      </c>
      <c r="C66" s="726">
        <f>SUM(C56+C57+C58+C59+C63+C64+C65)</f>
        <v>1970496986</v>
      </c>
      <c r="D66" s="725">
        <f>SUM(D56+D57+D58+D59+D63+D64+D65)</f>
        <v>2069021835.3000002</v>
      </c>
      <c r="E66" s="727">
        <f>SUM(E56+E57+E58+E59+E63+E64+E65)</f>
        <v>2172472927.0650001</v>
      </c>
    </row>
    <row r="67" spans="1:5">
      <c r="A67" s="810"/>
    </row>
    <row r="68" spans="1:5" ht="29.5" customHeight="1" thickBot="1">
      <c r="A68" s="2121" t="s">
        <v>180</v>
      </c>
      <c r="B68" s="2121"/>
      <c r="C68" s="2121"/>
      <c r="D68" s="2121"/>
      <c r="E68" s="2121"/>
    </row>
    <row r="69" spans="1:5" ht="28.5" customHeight="1" thickBot="1">
      <c r="A69" s="736" t="s">
        <v>169</v>
      </c>
      <c r="B69" s="720" t="s">
        <v>240</v>
      </c>
      <c r="C69" s="279" t="s">
        <v>241</v>
      </c>
      <c r="D69" s="2091" t="s">
        <v>242</v>
      </c>
      <c r="E69" s="2092"/>
    </row>
    <row r="70" spans="1:5" ht="15" thickBot="1">
      <c r="A70" s="208"/>
      <c r="B70" s="1492" t="s">
        <v>155</v>
      </c>
      <c r="C70" s="1493" t="s">
        <v>156</v>
      </c>
      <c r="D70" s="1494" t="s">
        <v>778</v>
      </c>
      <c r="E70" s="1494" t="s">
        <v>913</v>
      </c>
    </row>
    <row r="71" spans="1:5">
      <c r="A71" s="2112" t="s">
        <v>387</v>
      </c>
      <c r="B71" s="2113"/>
      <c r="C71" s="2113"/>
      <c r="D71" s="2113"/>
      <c r="E71" s="2114"/>
    </row>
    <row r="72" spans="1:5">
      <c r="A72" s="2115"/>
      <c r="B72" s="2116"/>
      <c r="C72" s="2116"/>
      <c r="D72" s="2116"/>
      <c r="E72" s="2117"/>
    </row>
    <row r="73" spans="1:5">
      <c r="A73" s="2118"/>
      <c r="B73" s="2119"/>
      <c r="C73" s="2119"/>
      <c r="D73" s="2119"/>
      <c r="E73" s="2120"/>
    </row>
    <row r="74" spans="1:5">
      <c r="A74" s="2115" t="s">
        <v>182</v>
      </c>
      <c r="B74" s="1999"/>
      <c r="C74" s="1972"/>
      <c r="D74" s="1972"/>
      <c r="E74" s="1995"/>
    </row>
    <row r="75" spans="1:5">
      <c r="A75" s="2115"/>
      <c r="B75" s="2000"/>
      <c r="C75" s="2001"/>
      <c r="D75" s="2001"/>
      <c r="E75" s="1997"/>
    </row>
    <row r="76" spans="1:5">
      <c r="A76" s="1324" t="s">
        <v>171</v>
      </c>
      <c r="B76" s="118">
        <v>1115399620</v>
      </c>
      <c r="C76" s="133">
        <f>HEALTH!G22</f>
        <v>1434446548</v>
      </c>
      <c r="D76" s="118">
        <f t="shared" ref="D76:E78" si="6">C76*5/100+C76</f>
        <v>1506168875.4000001</v>
      </c>
      <c r="E76" s="160">
        <f t="shared" si="6"/>
        <v>1581477319.1700001</v>
      </c>
    </row>
    <row r="77" spans="1:5">
      <c r="A77" s="1325" t="s">
        <v>172</v>
      </c>
      <c r="B77" s="135">
        <v>31458741</v>
      </c>
      <c r="C77" s="136">
        <f>HEALTH!G116</f>
        <v>242666250</v>
      </c>
      <c r="D77" s="135">
        <f t="shared" ref="D77:E80" si="7">C77*5/100+C77</f>
        <v>254799562.5</v>
      </c>
      <c r="E77" s="202">
        <f t="shared" si="6"/>
        <v>267539540.625</v>
      </c>
    </row>
    <row r="78" spans="1:5" ht="16" customHeight="1" thickBot="1">
      <c r="A78" s="1324" t="s">
        <v>173</v>
      </c>
      <c r="B78" s="137">
        <v>0</v>
      </c>
      <c r="C78" s="143">
        <v>0</v>
      </c>
      <c r="D78" s="137">
        <f t="shared" si="7"/>
        <v>0</v>
      </c>
      <c r="E78" s="205">
        <f t="shared" si="6"/>
        <v>0</v>
      </c>
    </row>
    <row r="79" spans="1:5">
      <c r="A79" s="2136" t="s">
        <v>174</v>
      </c>
      <c r="B79" s="1970">
        <v>1816400</v>
      </c>
      <c r="C79" s="2156">
        <f>HEALTH!G129</f>
        <v>4000000</v>
      </c>
      <c r="D79" s="1970">
        <f t="shared" si="7"/>
        <v>4200000</v>
      </c>
      <c r="E79" s="1991">
        <f t="shared" si="7"/>
        <v>4410000</v>
      </c>
    </row>
    <row r="80" spans="1:5" ht="7" customHeight="1" thickBot="1">
      <c r="A80" s="2130"/>
      <c r="B80" s="1935"/>
      <c r="C80" s="2156"/>
      <c r="D80" s="1935">
        <f t="shared" si="7"/>
        <v>0</v>
      </c>
      <c r="E80" s="1992">
        <f t="shared" si="7"/>
        <v>0</v>
      </c>
    </row>
    <row r="81" spans="1:6">
      <c r="A81" s="2112" t="s">
        <v>175</v>
      </c>
      <c r="B81" s="1999"/>
      <c r="C81" s="1972"/>
      <c r="D81" s="1972"/>
      <c r="E81" s="1995"/>
    </row>
    <row r="82" spans="1:6">
      <c r="A82" s="2115"/>
      <c r="B82" s="2110"/>
      <c r="C82" s="1973"/>
      <c r="D82" s="1973"/>
      <c r="E82" s="1996"/>
    </row>
    <row r="83" spans="1:6" ht="24" customHeight="1">
      <c r="A83" s="1324" t="s">
        <v>176</v>
      </c>
      <c r="B83" s="137">
        <v>0</v>
      </c>
      <c r="C83" s="812">
        <v>0</v>
      </c>
      <c r="D83" s="813">
        <f t="shared" ref="D83:E85" si="8">C83*5/100+C83</f>
        <v>0</v>
      </c>
      <c r="E83" s="137">
        <f t="shared" si="8"/>
        <v>0</v>
      </c>
    </row>
    <row r="84" spans="1:6" ht="21" customHeight="1" thickBot="1">
      <c r="A84" s="1324" t="s">
        <v>183</v>
      </c>
      <c r="B84" s="137">
        <v>0</v>
      </c>
      <c r="C84" s="205">
        <v>0</v>
      </c>
      <c r="D84" s="143">
        <f t="shared" si="8"/>
        <v>0</v>
      </c>
      <c r="E84" s="137">
        <f t="shared" si="8"/>
        <v>0</v>
      </c>
    </row>
    <row r="85" spans="1:6" ht="15" thickBot="1">
      <c r="A85" s="1517" t="s">
        <v>850</v>
      </c>
      <c r="B85" s="161">
        <v>270847523</v>
      </c>
      <c r="C85" s="1481">
        <f>HEALTH!G134</f>
        <v>214900000</v>
      </c>
      <c r="D85" s="734">
        <f t="shared" si="8"/>
        <v>225645000</v>
      </c>
      <c r="E85" s="161">
        <f t="shared" si="8"/>
        <v>236927250</v>
      </c>
    </row>
    <row r="86" spans="1:6">
      <c r="A86" s="1999" t="s">
        <v>184</v>
      </c>
      <c r="B86" s="1971">
        <f>SUM(B76+B77+B78+B79+B83+B84+B85)</f>
        <v>1419522284</v>
      </c>
      <c r="C86" s="2007">
        <f>SUM(C76+C77+C78+C79+C83+C84+C85)</f>
        <v>1896012798</v>
      </c>
      <c r="D86" s="1917">
        <f>SUM(D76+D77+D78+D79+D83+D84+D85)</f>
        <v>1990813437.9000001</v>
      </c>
      <c r="E86" s="1971">
        <f>SUM(E76+E77+E78+E79+E83+E84+E85)</f>
        <v>2090354109.7950001</v>
      </c>
    </row>
    <row r="87" spans="1:6">
      <c r="A87" s="2110"/>
      <c r="B87" s="1936"/>
      <c r="C87" s="1993"/>
      <c r="D87" s="2146"/>
      <c r="E87" s="1936"/>
    </row>
    <row r="88" spans="1:6">
      <c r="A88" s="2104"/>
      <c r="B88" s="2105"/>
      <c r="C88" s="2105"/>
      <c r="D88" s="2105"/>
      <c r="E88" s="2106"/>
      <c r="F88" s="131"/>
    </row>
    <row r="89" spans="1:6" ht="15" customHeight="1">
      <c r="A89" s="2115" t="s">
        <v>185</v>
      </c>
      <c r="B89" s="2116"/>
      <c r="C89" s="2116"/>
      <c r="D89" s="2116"/>
      <c r="E89" s="2117"/>
    </row>
    <row r="90" spans="1:6">
      <c r="A90" s="2115"/>
      <c r="B90" s="2116"/>
      <c r="C90" s="2116"/>
      <c r="D90" s="2116"/>
      <c r="E90" s="2117"/>
    </row>
    <row r="91" spans="1:6">
      <c r="A91" s="2115"/>
      <c r="B91" s="2116"/>
      <c r="C91" s="2116"/>
      <c r="D91" s="2116"/>
      <c r="E91" s="2117"/>
    </row>
    <row r="92" spans="1:6" ht="28.5" thickBot="1">
      <c r="A92" s="1327" t="s">
        <v>169</v>
      </c>
      <c r="B92" s="728" t="s">
        <v>240</v>
      </c>
      <c r="C92" s="817" t="s">
        <v>241</v>
      </c>
      <c r="D92" s="2107" t="s">
        <v>242</v>
      </c>
      <c r="E92" s="2092"/>
    </row>
    <row r="93" spans="1:6" ht="15" thickBot="1">
      <c r="A93" s="1328"/>
      <c r="B93" s="1492" t="s">
        <v>155</v>
      </c>
      <c r="C93" s="1493" t="s">
        <v>156</v>
      </c>
      <c r="D93" s="1494" t="s">
        <v>778</v>
      </c>
      <c r="E93" s="1494" t="s">
        <v>913</v>
      </c>
    </row>
    <row r="94" spans="1:6">
      <c r="A94" s="2125" t="s">
        <v>182</v>
      </c>
      <c r="B94" s="2015"/>
      <c r="C94" s="2015"/>
      <c r="D94" s="2015"/>
      <c r="E94" s="2016"/>
    </row>
    <row r="95" spans="1:6" ht="15" thickBot="1">
      <c r="A95" s="2125"/>
      <c r="B95" s="2015"/>
      <c r="C95" s="2015"/>
      <c r="D95" s="2015"/>
      <c r="E95" s="2016"/>
    </row>
    <row r="96" spans="1:6" ht="24" customHeight="1" thickBot="1">
      <c r="A96" s="1329" t="s">
        <v>171</v>
      </c>
      <c r="B96" s="137">
        <v>0</v>
      </c>
      <c r="C96" s="1480">
        <f>HEALTH!D22</f>
        <v>1434446548</v>
      </c>
      <c r="D96" s="1480">
        <f t="shared" ref="D96:E99" si="9">C96*5/100+C96</f>
        <v>1506168875.4000001</v>
      </c>
      <c r="E96" s="1480">
        <f t="shared" si="9"/>
        <v>1581477319.1700001</v>
      </c>
    </row>
    <row r="97" spans="1:6" ht="24" customHeight="1" thickBot="1">
      <c r="A97" s="1330" t="s">
        <v>172</v>
      </c>
      <c r="B97" s="1480">
        <v>31458741</v>
      </c>
      <c r="C97" s="1480">
        <f>HEALTH!G116</f>
        <v>242666250</v>
      </c>
      <c r="D97" s="1480">
        <f t="shared" si="9"/>
        <v>254799562.5</v>
      </c>
      <c r="E97" s="1480">
        <f t="shared" si="9"/>
        <v>267539540.625</v>
      </c>
    </row>
    <row r="98" spans="1:6" ht="24" customHeight="1" thickBot="1">
      <c r="A98" s="1329" t="s">
        <v>173</v>
      </c>
      <c r="B98" s="1480">
        <v>0</v>
      </c>
      <c r="C98" s="1480">
        <v>0</v>
      </c>
      <c r="D98" s="1480">
        <f t="shared" si="9"/>
        <v>0</v>
      </c>
      <c r="E98" s="1480">
        <f t="shared" si="9"/>
        <v>0</v>
      </c>
    </row>
    <row r="99" spans="1:6" ht="24" customHeight="1" thickBot="1">
      <c r="A99" s="1330" t="s">
        <v>148</v>
      </c>
      <c r="B99" s="1480">
        <v>1816400</v>
      </c>
      <c r="C99" s="1480">
        <f>HEALTH!D129</f>
        <v>4000000</v>
      </c>
      <c r="D99" s="1480">
        <f t="shared" si="9"/>
        <v>4200000</v>
      </c>
      <c r="E99" s="1480">
        <f t="shared" si="9"/>
        <v>4410000</v>
      </c>
    </row>
    <row r="100" spans="1:6" ht="15" thickBot="1">
      <c r="A100" s="2124" t="s">
        <v>252</v>
      </c>
      <c r="B100" s="2123"/>
      <c r="C100" s="2123"/>
      <c r="D100" s="2123"/>
      <c r="E100" s="2123"/>
    </row>
    <row r="101" spans="1:6">
      <c r="A101" s="2126"/>
      <c r="B101" s="2123"/>
      <c r="C101" s="2123"/>
      <c r="D101" s="2123"/>
      <c r="E101" s="2123"/>
    </row>
    <row r="102" spans="1:6" ht="21" customHeight="1">
      <c r="A102" s="1329" t="s">
        <v>176</v>
      </c>
      <c r="B102" s="370">
        <v>0</v>
      </c>
      <c r="C102" s="370">
        <v>0</v>
      </c>
      <c r="D102" s="370">
        <f t="shared" ref="D102:E105" si="10">C102*5/100+C102</f>
        <v>0</v>
      </c>
      <c r="E102" s="370">
        <f t="shared" si="10"/>
        <v>0</v>
      </c>
    </row>
    <row r="103" spans="1:6" ht="15" customHeight="1">
      <c r="A103" s="1330" t="s">
        <v>183</v>
      </c>
      <c r="B103" s="370">
        <v>0</v>
      </c>
      <c r="C103" s="370">
        <v>0</v>
      </c>
      <c r="D103" s="370">
        <f t="shared" si="10"/>
        <v>0</v>
      </c>
      <c r="E103" s="370">
        <f t="shared" si="10"/>
        <v>0</v>
      </c>
    </row>
    <row r="104" spans="1:6">
      <c r="A104" s="2137" t="s">
        <v>850</v>
      </c>
      <c r="B104" s="2123">
        <v>270848523</v>
      </c>
      <c r="C104" s="2123">
        <f>HEALTH!D134</f>
        <v>214900000</v>
      </c>
      <c r="D104" s="2123">
        <f t="shared" si="10"/>
        <v>225645000</v>
      </c>
      <c r="E104" s="2123">
        <f t="shared" si="10"/>
        <v>236927250</v>
      </c>
    </row>
    <row r="105" spans="1:6" ht="9" customHeight="1">
      <c r="A105" s="2138"/>
      <c r="B105" s="2123"/>
      <c r="C105" s="2123"/>
      <c r="D105" s="2123">
        <f t="shared" si="10"/>
        <v>0</v>
      </c>
      <c r="E105" s="2123">
        <f t="shared" si="10"/>
        <v>0</v>
      </c>
    </row>
    <row r="106" spans="1:6">
      <c r="A106" s="2125" t="s">
        <v>184</v>
      </c>
      <c r="B106" s="1937">
        <f>SUM(B96+B97+B98+B99+B102+B103+B104)</f>
        <v>304123664</v>
      </c>
      <c r="C106" s="2157">
        <f>SUM(C96+C97+C98+C99+C102+C103+C104)</f>
        <v>1896012798</v>
      </c>
      <c r="D106" s="1936">
        <f>SUM(D96+D97+D98+D99+D102+D103+D104)</f>
        <v>1990813437.9000001</v>
      </c>
      <c r="E106" s="1993">
        <f>SUM(E96+E97+E98+E99+E102+E103+E104)</f>
        <v>2090354109.7950001</v>
      </c>
    </row>
    <row r="107" spans="1:6">
      <c r="A107" s="2125"/>
      <c r="B107" s="1981"/>
      <c r="C107" s="2157"/>
      <c r="D107" s="1936"/>
      <c r="E107" s="1993"/>
    </row>
    <row r="108" spans="1:6">
      <c r="A108" s="2108"/>
      <c r="B108" s="2109"/>
      <c r="C108" s="2108"/>
      <c r="D108" s="2108"/>
      <c r="E108" s="2108"/>
      <c r="F108" s="131"/>
    </row>
    <row r="109" spans="1:6" ht="26.15" customHeight="1">
      <c r="A109" s="2115" t="s">
        <v>388</v>
      </c>
      <c r="B109" s="2116"/>
      <c r="C109" s="2116"/>
      <c r="D109" s="2116"/>
      <c r="E109" s="2117"/>
    </row>
    <row r="110" spans="1:6">
      <c r="A110" s="2118"/>
      <c r="B110" s="2119"/>
      <c r="C110" s="2119"/>
      <c r="D110" s="2119"/>
      <c r="E110" s="2120"/>
    </row>
    <row r="111" spans="1:6" ht="28.5" thickBot="1">
      <c r="A111" s="1331" t="s">
        <v>169</v>
      </c>
      <c r="B111" s="728" t="s">
        <v>240</v>
      </c>
      <c r="C111" s="819" t="s">
        <v>241</v>
      </c>
      <c r="D111" s="2107" t="s">
        <v>242</v>
      </c>
      <c r="E111" s="2092"/>
    </row>
    <row r="112" spans="1:6" ht="15" thickBot="1">
      <c r="A112" s="1331"/>
      <c r="B112" s="1492" t="s">
        <v>155</v>
      </c>
      <c r="C112" s="1493" t="s">
        <v>156</v>
      </c>
      <c r="D112" s="1494" t="s">
        <v>778</v>
      </c>
      <c r="E112" s="1494" t="s">
        <v>913</v>
      </c>
    </row>
    <row r="113" spans="1:6">
      <c r="A113" s="2124" t="s">
        <v>182</v>
      </c>
      <c r="B113" s="2009"/>
      <c r="C113" s="2010"/>
      <c r="D113" s="2010"/>
      <c r="E113" s="2011"/>
    </row>
    <row r="114" spans="1:6">
      <c r="A114" s="2125"/>
      <c r="B114" s="2012"/>
      <c r="C114" s="2013"/>
      <c r="D114" s="2013"/>
      <c r="E114" s="2014"/>
    </row>
    <row r="115" spans="1:6" ht="24" customHeight="1">
      <c r="A115" s="1324" t="s">
        <v>171</v>
      </c>
      <c r="B115" s="118">
        <v>1115399620</v>
      </c>
      <c r="C115" s="133">
        <f>HEALTH!E22</f>
        <v>0</v>
      </c>
      <c r="D115" s="118">
        <f t="shared" ref="D115:E118" si="11">C115*5/100+C115</f>
        <v>0</v>
      </c>
      <c r="E115" s="160">
        <f t="shared" si="11"/>
        <v>0</v>
      </c>
    </row>
    <row r="116" spans="1:6" ht="24" customHeight="1">
      <c r="A116" s="1324" t="s">
        <v>172</v>
      </c>
      <c r="B116" s="137">
        <v>0</v>
      </c>
      <c r="C116" s="133">
        <f>HEALTH!E116</f>
        <v>0</v>
      </c>
      <c r="D116" s="118">
        <f t="shared" si="11"/>
        <v>0</v>
      </c>
      <c r="E116" s="160">
        <f t="shared" si="11"/>
        <v>0</v>
      </c>
    </row>
    <row r="117" spans="1:6" ht="26.15" customHeight="1">
      <c r="A117" s="1324" t="s">
        <v>173</v>
      </c>
      <c r="B117" s="137">
        <v>0</v>
      </c>
      <c r="C117" s="143">
        <v>0</v>
      </c>
      <c r="D117" s="137">
        <f t="shared" si="11"/>
        <v>0</v>
      </c>
      <c r="E117" s="205">
        <f t="shared" si="11"/>
        <v>0</v>
      </c>
    </row>
    <row r="118" spans="1:6" ht="22" customHeight="1">
      <c r="A118" s="1326" t="s">
        <v>174</v>
      </c>
      <c r="B118" s="141">
        <v>0</v>
      </c>
      <c r="C118" s="143">
        <f>[2]Health!$E$139</f>
        <v>0</v>
      </c>
      <c r="D118" s="141">
        <f t="shared" si="11"/>
        <v>0</v>
      </c>
      <c r="E118" s="740">
        <f t="shared" si="11"/>
        <v>0</v>
      </c>
    </row>
    <row r="119" spans="1:6">
      <c r="A119" s="2124" t="s">
        <v>175</v>
      </c>
      <c r="B119" s="1951"/>
      <c r="C119" s="1951"/>
      <c r="D119" s="1951"/>
      <c r="E119" s="1952"/>
    </row>
    <row r="120" spans="1:6">
      <c r="A120" s="2126"/>
      <c r="B120" s="1954"/>
      <c r="C120" s="1954"/>
      <c r="D120" s="1954"/>
      <c r="E120" s="1955"/>
    </row>
    <row r="121" spans="1:6" ht="22" customHeight="1">
      <c r="A121" s="1329" t="s">
        <v>176</v>
      </c>
      <c r="B121" s="143">
        <v>0</v>
      </c>
      <c r="C121" s="137">
        <v>0</v>
      </c>
      <c r="D121" s="137">
        <f t="shared" ref="D121:E123" si="12">C121*5/100+C121</f>
        <v>0</v>
      </c>
      <c r="E121" s="205">
        <f t="shared" si="12"/>
        <v>0</v>
      </c>
    </row>
    <row r="122" spans="1:6" ht="28" customHeight="1" thickBot="1">
      <c r="A122" s="1329" t="s">
        <v>183</v>
      </c>
      <c r="B122" s="143">
        <v>0</v>
      </c>
      <c r="C122" s="137">
        <v>0</v>
      </c>
      <c r="D122" s="137">
        <f t="shared" si="12"/>
        <v>0</v>
      </c>
      <c r="E122" s="205">
        <f t="shared" si="12"/>
        <v>0</v>
      </c>
    </row>
    <row r="123" spans="1:6" ht="15" thickBot="1">
      <c r="A123" s="1517" t="s">
        <v>850</v>
      </c>
      <c r="B123" s="743">
        <v>0</v>
      </c>
      <c r="C123" s="137">
        <v>0</v>
      </c>
      <c r="D123" s="141">
        <f t="shared" si="12"/>
        <v>0</v>
      </c>
      <c r="E123" s="740">
        <f t="shared" si="12"/>
        <v>0</v>
      </c>
    </row>
    <row r="124" spans="1:6">
      <c r="A124" s="1327" t="s">
        <v>389</v>
      </c>
      <c r="B124" s="1917">
        <f>SUM(B115+B116+B117+B118+B121+B122+B123)</f>
        <v>1115399620</v>
      </c>
      <c r="C124" s="1971">
        <f>SUM(C115+C116+C117+C118+C121+C122+C123)</f>
        <v>0</v>
      </c>
      <c r="D124" s="1971">
        <f>SUM(D115+D116+D117+D118+D121+D122+D123)</f>
        <v>0</v>
      </c>
      <c r="E124" s="2007">
        <f>SUM(E115+E116+E117+E118+E121+E122+E123)</f>
        <v>0</v>
      </c>
    </row>
    <row r="125" spans="1:6">
      <c r="A125" s="264" t="s">
        <v>192</v>
      </c>
      <c r="B125" s="2146"/>
      <c r="C125" s="1936"/>
      <c r="D125" s="1936"/>
      <c r="E125" s="1993"/>
    </row>
    <row r="126" spans="1:6">
      <c r="A126" s="2104"/>
      <c r="B126" s="2105"/>
      <c r="C126" s="2105"/>
      <c r="D126" s="2105"/>
      <c r="E126" s="2106"/>
      <c r="F126" s="131"/>
    </row>
    <row r="127" spans="1:6">
      <c r="A127" s="2110" t="s">
        <v>365</v>
      </c>
      <c r="B127" s="1973"/>
      <c r="C127" s="1973"/>
      <c r="D127" s="1973"/>
      <c r="E127" s="1996"/>
    </row>
    <row r="128" spans="1:6">
      <c r="A128" s="2000"/>
      <c r="B128" s="2001"/>
      <c r="C128" s="2001"/>
      <c r="D128" s="2001"/>
      <c r="E128" s="1997"/>
    </row>
    <row r="129" spans="1:8" ht="28.5" thickBot="1">
      <c r="A129" s="1262" t="s">
        <v>169</v>
      </c>
      <c r="B129" s="728" t="s">
        <v>240</v>
      </c>
      <c r="C129" s="720" t="s">
        <v>241</v>
      </c>
      <c r="D129" s="2122" t="s">
        <v>242</v>
      </c>
      <c r="E129" s="2122"/>
    </row>
    <row r="130" spans="1:8" ht="15" thickBot="1">
      <c r="A130" s="1262"/>
      <c r="B130" s="1492" t="s">
        <v>155</v>
      </c>
      <c r="C130" s="1493" t="s">
        <v>156</v>
      </c>
      <c r="D130" s="1494" t="s">
        <v>778</v>
      </c>
      <c r="E130" s="1494" t="s">
        <v>913</v>
      </c>
      <c r="F130" s="1502"/>
      <c r="G130" s="1503"/>
      <c r="H130" s="1503"/>
    </row>
    <row r="131" spans="1:8">
      <c r="A131" s="2124" t="s">
        <v>182</v>
      </c>
      <c r="B131" s="2010"/>
      <c r="C131" s="2010"/>
      <c r="D131" s="2010"/>
      <c r="E131" s="2011"/>
    </row>
    <row r="132" spans="1:8">
      <c r="A132" s="2126"/>
      <c r="B132" s="2013"/>
      <c r="C132" s="2013"/>
      <c r="D132" s="2013"/>
      <c r="E132" s="2014"/>
    </row>
    <row r="133" spans="1:8" ht="18" customHeight="1">
      <c r="A133" s="1324" t="s">
        <v>171</v>
      </c>
      <c r="B133" s="721">
        <v>0</v>
      </c>
      <c r="C133" s="137">
        <f>HEALTH!F28</f>
        <v>0</v>
      </c>
      <c r="D133" s="137">
        <f t="shared" ref="D133:E136" si="13">C133*5/100+C133</f>
        <v>0</v>
      </c>
      <c r="E133" s="205">
        <f t="shared" si="13"/>
        <v>0</v>
      </c>
    </row>
    <row r="134" spans="1:8">
      <c r="A134" s="1333" t="s">
        <v>191</v>
      </c>
      <c r="B134" s="370">
        <v>0</v>
      </c>
      <c r="C134" s="370">
        <f>HEALTH!F116</f>
        <v>7000000</v>
      </c>
      <c r="D134" s="370">
        <f t="shared" si="13"/>
        <v>7350000</v>
      </c>
      <c r="E134" s="370">
        <f t="shared" si="13"/>
        <v>7717500</v>
      </c>
    </row>
    <row r="135" spans="1:8" ht="18" customHeight="1">
      <c r="A135" s="1333" t="s">
        <v>173</v>
      </c>
      <c r="B135" s="370">
        <v>0</v>
      </c>
      <c r="C135" s="370">
        <f>HEALTH!F30</f>
        <v>0</v>
      </c>
      <c r="D135" s="370">
        <f t="shared" si="13"/>
        <v>0</v>
      </c>
      <c r="E135" s="370">
        <f t="shared" si="13"/>
        <v>0</v>
      </c>
    </row>
    <row r="136" spans="1:8">
      <c r="A136" s="1333" t="s">
        <v>390</v>
      </c>
      <c r="B136" s="370">
        <v>0</v>
      </c>
      <c r="C136" s="370">
        <f>HEALTH!F31</f>
        <v>0</v>
      </c>
      <c r="D136" s="370">
        <f t="shared" si="13"/>
        <v>0</v>
      </c>
      <c r="E136" s="370">
        <f t="shared" si="13"/>
        <v>0</v>
      </c>
    </row>
    <row r="137" spans="1:8">
      <c r="A137" s="2139" t="s">
        <v>175</v>
      </c>
      <c r="B137" s="2123"/>
      <c r="C137" s="2123"/>
      <c r="D137" s="2123"/>
      <c r="E137" s="2123"/>
    </row>
    <row r="138" spans="1:8">
      <c r="A138" s="2139"/>
      <c r="B138" s="2123"/>
      <c r="C138" s="2123"/>
      <c r="D138" s="2123"/>
      <c r="E138" s="2123"/>
    </row>
    <row r="139" spans="1:8" ht="24" customHeight="1">
      <c r="A139" s="1333" t="s">
        <v>183</v>
      </c>
      <c r="B139" s="370">
        <v>0</v>
      </c>
      <c r="C139" s="370">
        <v>0</v>
      </c>
      <c r="D139" s="370">
        <f>C139*5/100+C139</f>
        <v>0</v>
      </c>
      <c r="E139" s="370">
        <f>D139*5/100+D139</f>
        <v>0</v>
      </c>
    </row>
    <row r="140" spans="1:8" ht="21" customHeight="1">
      <c r="A140" s="1517" t="s">
        <v>850</v>
      </c>
      <c r="B140" s="370">
        <v>0</v>
      </c>
      <c r="C140" s="370">
        <v>0</v>
      </c>
      <c r="D140" s="370">
        <f>C140*5/100+C140</f>
        <v>0</v>
      </c>
      <c r="E140" s="370">
        <f>D140*5/100+D140</f>
        <v>0</v>
      </c>
    </row>
    <row r="141" spans="1:8">
      <c r="A141" s="2140" t="s">
        <v>184</v>
      </c>
      <c r="B141" s="2154">
        <f>SUM(B133+B134+B135+B136+B139+B140)</f>
        <v>0</v>
      </c>
      <c r="C141" s="2154">
        <f>SUM(C133+C134+C135+C136+C139+C140)</f>
        <v>7000000</v>
      </c>
      <c r="D141" s="2154">
        <f>SUM(D133+D134+D135+D136+D139+D140)</f>
        <v>7350000</v>
      </c>
      <c r="E141" s="2154">
        <f>SUM(E133+E134+E135+E136+E139+E140)</f>
        <v>7717500</v>
      </c>
    </row>
    <row r="142" spans="1:8">
      <c r="A142" s="2140"/>
      <c r="B142" s="2154"/>
      <c r="C142" s="2154"/>
      <c r="D142" s="2154"/>
      <c r="E142" s="2154"/>
    </row>
    <row r="143" spans="1:8">
      <c r="A143" s="2123"/>
      <c r="B143" s="2123"/>
      <c r="C143" s="2123"/>
      <c r="D143" s="2123"/>
      <c r="E143" s="2123"/>
      <c r="F143" s="131"/>
    </row>
    <row r="144" spans="1:8">
      <c r="A144" s="2115" t="s">
        <v>367</v>
      </c>
      <c r="B144" s="2116"/>
      <c r="C144" s="2116"/>
      <c r="D144" s="2116"/>
      <c r="E144" s="2117"/>
    </row>
    <row r="145" spans="1:5">
      <c r="A145" s="2115"/>
      <c r="B145" s="2116"/>
      <c r="C145" s="2116"/>
      <c r="D145" s="2116"/>
      <c r="E145" s="2117"/>
    </row>
    <row r="146" spans="1:5">
      <c r="A146" s="2118"/>
      <c r="B146" s="2119"/>
      <c r="C146" s="2119"/>
      <c r="D146" s="2119"/>
      <c r="E146" s="2120"/>
    </row>
    <row r="147" spans="1:5" ht="28.5" thickBot="1">
      <c r="A147" s="1262" t="s">
        <v>169</v>
      </c>
      <c r="B147" s="728" t="s">
        <v>240</v>
      </c>
      <c r="C147" s="720" t="s">
        <v>241</v>
      </c>
      <c r="D147" s="2091" t="s">
        <v>242</v>
      </c>
      <c r="E147" s="2092"/>
    </row>
    <row r="148" spans="1:5" ht="15" thickBot="1">
      <c r="A148" s="1262"/>
      <c r="B148" s="1492" t="s">
        <v>155</v>
      </c>
      <c r="C148" s="1493" t="s">
        <v>156</v>
      </c>
      <c r="D148" s="1494" t="s">
        <v>778</v>
      </c>
      <c r="E148" s="1494" t="s">
        <v>913</v>
      </c>
    </row>
    <row r="149" spans="1:5">
      <c r="A149" s="2124" t="s">
        <v>182</v>
      </c>
      <c r="B149" s="1973"/>
      <c r="C149" s="1973"/>
      <c r="D149" s="1973"/>
      <c r="E149" s="1996"/>
    </row>
    <row r="150" spans="1:5" ht="15" thickBot="1">
      <c r="A150" s="2125"/>
      <c r="B150" s="1973"/>
      <c r="C150" s="1973"/>
      <c r="D150" s="1973"/>
      <c r="E150" s="1996"/>
    </row>
    <row r="151" spans="1:5" ht="15" thickBot="1">
      <c r="A151" s="1324" t="s">
        <v>171</v>
      </c>
      <c r="B151" s="1480">
        <v>52100000</v>
      </c>
      <c r="C151" s="137">
        <f>HEALTH!M22</f>
        <v>0</v>
      </c>
      <c r="D151" s="137">
        <f t="shared" ref="D151:E153" si="14">C151*5/100+C151</f>
        <v>0</v>
      </c>
      <c r="E151" s="205">
        <f t="shared" si="14"/>
        <v>0</v>
      </c>
    </row>
    <row r="152" spans="1:5" ht="15" thickBot="1">
      <c r="A152" s="1325" t="s">
        <v>172</v>
      </c>
      <c r="B152" s="1264">
        <v>7610000</v>
      </c>
      <c r="C152" s="118">
        <f>HEALTH!M116</f>
        <v>43484188</v>
      </c>
      <c r="D152" s="145">
        <f t="shared" si="14"/>
        <v>45658397.399999999</v>
      </c>
      <c r="E152" s="206">
        <f>D152*5/100+D152</f>
        <v>47941317.269999996</v>
      </c>
    </row>
    <row r="153" spans="1:5" ht="16" customHeight="1" thickBot="1">
      <c r="A153" s="1324" t="s">
        <v>173</v>
      </c>
      <c r="B153" s="137">
        <v>0</v>
      </c>
      <c r="C153" s="118">
        <f>HEALTH!M126</f>
        <v>0</v>
      </c>
      <c r="D153" s="137">
        <f t="shared" si="14"/>
        <v>0</v>
      </c>
      <c r="E153" s="205">
        <f t="shared" ref="E153:E159" si="15">D153*5/100+D153</f>
        <v>0</v>
      </c>
    </row>
    <row r="154" spans="1:5">
      <c r="A154" s="1324" t="s">
        <v>174</v>
      </c>
      <c r="B154" s="137">
        <f>[2]Health!$M$139</f>
        <v>0</v>
      </c>
      <c r="C154" s="118">
        <f>HEALTH!M129</f>
        <v>0</v>
      </c>
      <c r="D154" s="137">
        <f>C154*5/100+C154</f>
        <v>0</v>
      </c>
      <c r="E154" s="205">
        <f t="shared" si="15"/>
        <v>0</v>
      </c>
    </row>
    <row r="155" spans="1:5" ht="28" customHeight="1">
      <c r="A155" s="1334" t="s">
        <v>175</v>
      </c>
      <c r="B155" s="2107"/>
      <c r="C155" s="2091"/>
      <c r="D155" s="2091"/>
      <c r="E155" s="2092"/>
    </row>
    <row r="156" spans="1:5" ht="16" customHeight="1">
      <c r="A156" s="1324" t="s">
        <v>176</v>
      </c>
      <c r="B156" s="137">
        <v>0</v>
      </c>
      <c r="C156" s="137">
        <v>0</v>
      </c>
      <c r="D156" s="143">
        <f>C156*5/100+C156</f>
        <v>0</v>
      </c>
      <c r="E156" s="137">
        <f t="shared" si="15"/>
        <v>0</v>
      </c>
    </row>
    <row r="157" spans="1:5" ht="16" customHeight="1" thickBot="1">
      <c r="A157" s="1325" t="s">
        <v>183</v>
      </c>
      <c r="B157" s="162">
        <v>0</v>
      </c>
      <c r="C157" s="162">
        <v>0</v>
      </c>
      <c r="D157" s="108">
        <f>C157*5/100+C157</f>
        <v>0</v>
      </c>
      <c r="E157" s="162">
        <f t="shared" si="15"/>
        <v>0</v>
      </c>
    </row>
    <row r="158" spans="1:5" ht="15" thickBot="1">
      <c r="A158" s="1517" t="s">
        <v>850</v>
      </c>
      <c r="B158" s="2155">
        <f>[2]Health!$M$188</f>
        <v>0</v>
      </c>
      <c r="C158" s="1934">
        <f>HEALTH!M134</f>
        <v>0</v>
      </c>
      <c r="D158" s="1969">
        <f>C158*5/100+C158</f>
        <v>0</v>
      </c>
      <c r="E158" s="1934">
        <f t="shared" si="15"/>
        <v>0</v>
      </c>
    </row>
    <row r="159" spans="1:5" ht="15" thickBot="1">
      <c r="A159" s="1335"/>
      <c r="B159" s="1978"/>
      <c r="C159" s="1935"/>
      <c r="D159" s="1916">
        <f>C159*5/100+C159</f>
        <v>0</v>
      </c>
      <c r="E159" s="1935">
        <f t="shared" si="15"/>
        <v>0</v>
      </c>
    </row>
    <row r="160" spans="1:5">
      <c r="A160" s="1261" t="s">
        <v>389</v>
      </c>
      <c r="B160" s="1971">
        <f>SUM(B151+B152+B153+B154+B156+B157+B158)</f>
        <v>59710000</v>
      </c>
      <c r="C160" s="1971">
        <f>SUM(C151+C152+C153+C154+C156+C157+C158)</f>
        <v>43484188</v>
      </c>
      <c r="D160" s="1917">
        <f>SUM(D151+D152+D153+D154+D156+D157+D158)</f>
        <v>45658397.399999999</v>
      </c>
      <c r="E160" s="1971">
        <f>SUM(E151+E152+E153+E154+E156+E157+E158)</f>
        <v>47941317.269999996</v>
      </c>
    </row>
    <row r="161" spans="1:6">
      <c r="A161" s="208" t="s">
        <v>192</v>
      </c>
      <c r="B161" s="1936"/>
      <c r="C161" s="1936"/>
      <c r="D161" s="2146"/>
      <c r="E161" s="1936"/>
    </row>
    <row r="162" spans="1:6">
      <c r="A162" s="2108"/>
      <c r="B162" s="2108"/>
      <c r="C162" s="2108"/>
      <c r="D162" s="2108"/>
      <c r="E162" s="2108"/>
      <c r="F162" s="131"/>
    </row>
    <row r="163" spans="1:6">
      <c r="A163" s="2110" t="s">
        <v>192</v>
      </c>
      <c r="B163" s="1973"/>
      <c r="C163" s="1973"/>
      <c r="D163" s="1973"/>
      <c r="E163" s="1996"/>
    </row>
    <row r="164" spans="1:6">
      <c r="A164" s="2110" t="s">
        <v>391</v>
      </c>
      <c r="B164" s="1973"/>
      <c r="C164" s="1973"/>
      <c r="D164" s="1973"/>
      <c r="E164" s="1996"/>
    </row>
    <row r="165" spans="1:6" ht="28.5" thickBot="1">
      <c r="A165" s="1261" t="s">
        <v>169</v>
      </c>
      <c r="B165" s="720" t="s">
        <v>240</v>
      </c>
      <c r="C165" s="279" t="s">
        <v>241</v>
      </c>
      <c r="D165" s="2107" t="s">
        <v>242</v>
      </c>
      <c r="E165" s="2092"/>
    </row>
    <row r="166" spans="1:6" ht="15" thickBot="1">
      <c r="A166" s="1263"/>
      <c r="B166" s="1492" t="s">
        <v>155</v>
      </c>
      <c r="C166" s="1493" t="s">
        <v>156</v>
      </c>
      <c r="D166" s="1494" t="s">
        <v>778</v>
      </c>
      <c r="E166" s="1494" t="s">
        <v>913</v>
      </c>
    </row>
    <row r="167" spans="1:6">
      <c r="A167" s="2115" t="s">
        <v>182</v>
      </c>
      <c r="B167" s="2009"/>
      <c r="C167" s="2010"/>
      <c r="D167" s="2010"/>
      <c r="E167" s="2011"/>
    </row>
    <row r="168" spans="1:6">
      <c r="A168" s="2115"/>
      <c r="B168" s="2012"/>
      <c r="C168" s="2013"/>
      <c r="D168" s="2013"/>
      <c r="E168" s="2014"/>
    </row>
    <row r="169" spans="1:6" ht="24" customHeight="1">
      <c r="A169" s="1324" t="s">
        <v>171</v>
      </c>
      <c r="B169" s="137">
        <v>0</v>
      </c>
      <c r="C169" s="143">
        <f>HEALTH!H28</f>
        <v>0</v>
      </c>
      <c r="D169" s="137">
        <f t="shared" ref="D169:E172" si="16">C169*5/100+C169</f>
        <v>0</v>
      </c>
      <c r="E169" s="205">
        <f t="shared" si="16"/>
        <v>0</v>
      </c>
    </row>
    <row r="170" spans="1:6" ht="24" customHeight="1">
      <c r="A170" s="1324" t="s">
        <v>172</v>
      </c>
      <c r="B170" s="118">
        <v>550000</v>
      </c>
      <c r="C170" s="133">
        <f>HEALTH!H116</f>
        <v>2500000</v>
      </c>
      <c r="D170" s="118">
        <f t="shared" si="16"/>
        <v>2625000</v>
      </c>
      <c r="E170" s="160">
        <f t="shared" si="16"/>
        <v>2756250</v>
      </c>
    </row>
    <row r="171" spans="1:6" ht="19" customHeight="1">
      <c r="A171" s="1324" t="s">
        <v>173</v>
      </c>
      <c r="B171" s="137">
        <v>0</v>
      </c>
      <c r="C171" s="143">
        <v>0</v>
      </c>
      <c r="D171" s="137">
        <f t="shared" si="16"/>
        <v>0</v>
      </c>
      <c r="E171" s="205">
        <f t="shared" si="16"/>
        <v>0</v>
      </c>
    </row>
    <row r="172" spans="1:6">
      <c r="A172" s="1326" t="s">
        <v>174</v>
      </c>
      <c r="B172" s="137">
        <v>0</v>
      </c>
      <c r="C172" s="743">
        <f>HEALTH!H129</f>
        <v>0</v>
      </c>
      <c r="D172" s="137">
        <f t="shared" si="16"/>
        <v>0</v>
      </c>
      <c r="E172" s="740">
        <f t="shared" si="16"/>
        <v>0</v>
      </c>
    </row>
    <row r="173" spans="1:6">
      <c r="A173" s="2112" t="s">
        <v>175</v>
      </c>
      <c r="B173" s="1950"/>
      <c r="C173" s="1951"/>
      <c r="D173" s="1951"/>
      <c r="E173" s="1952"/>
    </row>
    <row r="174" spans="1:6">
      <c r="A174" s="2118"/>
      <c r="B174" s="1953"/>
      <c r="C174" s="1954"/>
      <c r="D174" s="1954"/>
      <c r="E174" s="1955"/>
    </row>
    <row r="175" spans="1:6" ht="16" customHeight="1">
      <c r="A175" s="1324" t="s">
        <v>176</v>
      </c>
      <c r="B175" s="137">
        <v>0</v>
      </c>
      <c r="C175" s="143">
        <v>0</v>
      </c>
      <c r="D175" s="137">
        <f t="shared" ref="D175:E177" si="17">C175*5/100+C175</f>
        <v>0</v>
      </c>
      <c r="E175" s="205">
        <f t="shared" si="17"/>
        <v>0</v>
      </c>
    </row>
    <row r="176" spans="1:6" ht="16" customHeight="1" thickBot="1">
      <c r="A176" s="1325" t="s">
        <v>183</v>
      </c>
      <c r="B176" s="162">
        <v>0</v>
      </c>
      <c r="C176" s="108">
        <v>0</v>
      </c>
      <c r="D176" s="162">
        <f t="shared" si="17"/>
        <v>0</v>
      </c>
      <c r="E176" s="204">
        <f t="shared" si="17"/>
        <v>0</v>
      </c>
    </row>
    <row r="177" spans="1:6" ht="15" thickBot="1">
      <c r="A177" s="1517" t="s">
        <v>850</v>
      </c>
      <c r="B177" s="141">
        <v>0</v>
      </c>
      <c r="C177" s="734">
        <v>0</v>
      </c>
      <c r="D177" s="161">
        <f t="shared" si="17"/>
        <v>0</v>
      </c>
      <c r="E177" s="740">
        <f t="shared" si="17"/>
        <v>0</v>
      </c>
    </row>
    <row r="178" spans="1:6">
      <c r="A178" s="736" t="s">
        <v>392</v>
      </c>
      <c r="B178" s="1971">
        <f>SUM(B169+B170+B171+B172+B175+B176+B177)</f>
        <v>550000</v>
      </c>
      <c r="C178" s="1917">
        <f>SUM(C169+C170+C171+C172+C175+C176+C177)</f>
        <v>2500000</v>
      </c>
      <c r="D178" s="1971">
        <f>SUM(D169+D170+D171+D172+D175+D176+D177)</f>
        <v>2625000</v>
      </c>
      <c r="E178" s="2007">
        <f>SUM(E169+E170+E171+E172+E175+E176+E177)</f>
        <v>2756250</v>
      </c>
    </row>
    <row r="179" spans="1:6">
      <c r="A179" s="208"/>
      <c r="B179" s="1936"/>
      <c r="C179" s="2146"/>
      <c r="D179" s="1936"/>
      <c r="E179" s="1993"/>
    </row>
    <row r="180" spans="1:6">
      <c r="A180" s="2104"/>
      <c r="B180" s="2105"/>
      <c r="C180" s="2105"/>
      <c r="D180" s="2105"/>
      <c r="E180" s="2106"/>
      <c r="F180" s="291"/>
    </row>
    <row r="181" spans="1:6">
      <c r="A181" s="2110" t="s">
        <v>393</v>
      </c>
      <c r="B181" s="1973"/>
      <c r="C181" s="1973"/>
      <c r="D181" s="1973"/>
      <c r="E181" s="1996"/>
    </row>
    <row r="182" spans="1:6">
      <c r="A182" s="2110"/>
      <c r="B182" s="1973"/>
      <c r="C182" s="1973"/>
      <c r="D182" s="1973"/>
      <c r="E182" s="1996"/>
    </row>
    <row r="183" spans="1:6" ht="28.5" thickBot="1">
      <c r="A183" s="1261" t="s">
        <v>169</v>
      </c>
      <c r="B183" s="720" t="s">
        <v>240</v>
      </c>
      <c r="C183" s="279" t="s">
        <v>241</v>
      </c>
      <c r="D183" s="2107" t="s">
        <v>242</v>
      </c>
      <c r="E183" s="2092"/>
    </row>
    <row r="184" spans="1:6" ht="15" thickBot="1">
      <c r="A184" s="1263"/>
      <c r="B184" s="1492" t="s">
        <v>155</v>
      </c>
      <c r="C184" s="1493" t="s">
        <v>156</v>
      </c>
      <c r="D184" s="1494" t="s">
        <v>778</v>
      </c>
      <c r="E184" s="1494" t="s">
        <v>913</v>
      </c>
    </row>
    <row r="185" spans="1:6">
      <c r="A185" s="2124" t="s">
        <v>182</v>
      </c>
      <c r="B185" s="2015"/>
      <c r="C185" s="2015"/>
      <c r="D185" s="2015"/>
      <c r="E185" s="2016"/>
    </row>
    <row r="186" spans="1:6">
      <c r="A186" s="2125"/>
      <c r="B186" s="2015"/>
      <c r="C186" s="2015"/>
      <c r="D186" s="2015"/>
      <c r="E186" s="2016"/>
    </row>
    <row r="187" spans="1:6">
      <c r="A187" s="1329" t="s">
        <v>394</v>
      </c>
      <c r="B187" s="370">
        <v>0</v>
      </c>
      <c r="C187" s="370">
        <f>HEALTH!I28</f>
        <v>0</v>
      </c>
      <c r="D187" s="370">
        <f t="shared" ref="D187:E190" si="18">C187*5/100+C187</f>
        <v>0</v>
      </c>
      <c r="E187" s="370">
        <f t="shared" si="18"/>
        <v>0</v>
      </c>
    </row>
    <row r="188" spans="1:6">
      <c r="A188" s="1329" t="s">
        <v>191</v>
      </c>
      <c r="B188" s="370">
        <v>5050000</v>
      </c>
      <c r="C188" s="370">
        <f>HEALTH!I116</f>
        <v>2500000</v>
      </c>
      <c r="D188" s="370">
        <f t="shared" si="18"/>
        <v>2625000</v>
      </c>
      <c r="E188" s="370">
        <f t="shared" si="18"/>
        <v>2756250</v>
      </c>
    </row>
    <row r="189" spans="1:6" ht="15" customHeight="1">
      <c r="A189" s="1329" t="s">
        <v>395</v>
      </c>
      <c r="B189" s="370">
        <v>0</v>
      </c>
      <c r="C189" s="370">
        <f>HEALTH!I126</f>
        <v>0</v>
      </c>
      <c r="D189" s="370">
        <f t="shared" si="18"/>
        <v>0</v>
      </c>
      <c r="E189" s="370">
        <f t="shared" si="18"/>
        <v>0</v>
      </c>
    </row>
    <row r="190" spans="1:6">
      <c r="A190" s="1330" t="s">
        <v>174</v>
      </c>
      <c r="B190" s="370">
        <v>0</v>
      </c>
      <c r="C190" s="370">
        <f>HEALTH!I127</f>
        <v>0</v>
      </c>
      <c r="D190" s="370">
        <f t="shared" si="18"/>
        <v>0</v>
      </c>
      <c r="E190" s="370">
        <f t="shared" si="18"/>
        <v>0</v>
      </c>
    </row>
    <row r="191" spans="1:6">
      <c r="A191" s="2124" t="s">
        <v>175</v>
      </c>
      <c r="B191" s="2123"/>
      <c r="C191" s="2123"/>
      <c r="D191" s="2123"/>
      <c r="E191" s="2123"/>
    </row>
    <row r="192" spans="1:6">
      <c r="A192" s="2126"/>
      <c r="B192" s="2123"/>
      <c r="C192" s="2123"/>
      <c r="D192" s="2123"/>
      <c r="E192" s="2123"/>
    </row>
    <row r="193" spans="1:7" ht="16" customHeight="1">
      <c r="A193" s="1330" t="s">
        <v>176</v>
      </c>
      <c r="B193" s="370">
        <v>0</v>
      </c>
      <c r="C193" s="370">
        <v>0</v>
      </c>
      <c r="D193" s="370">
        <f t="shared" ref="D193:E195" si="19">C193*5/100+C193</f>
        <v>0</v>
      </c>
      <c r="E193" s="370">
        <f t="shared" si="19"/>
        <v>0</v>
      </c>
    </row>
    <row r="194" spans="1:7" ht="19" customHeight="1" thickBot="1">
      <c r="A194" s="1329" t="s">
        <v>183</v>
      </c>
      <c r="B194" s="370">
        <v>0</v>
      </c>
      <c r="C194" s="370">
        <v>0</v>
      </c>
      <c r="D194" s="370">
        <f t="shared" si="19"/>
        <v>0</v>
      </c>
      <c r="E194" s="370">
        <f t="shared" si="19"/>
        <v>0</v>
      </c>
    </row>
    <row r="195" spans="1:7" ht="15" thickBot="1">
      <c r="A195" s="1517" t="s">
        <v>850</v>
      </c>
      <c r="B195" s="370">
        <v>0</v>
      </c>
      <c r="C195" s="370">
        <v>0</v>
      </c>
      <c r="D195" s="370">
        <f t="shared" si="19"/>
        <v>0</v>
      </c>
      <c r="E195" s="370">
        <f t="shared" si="19"/>
        <v>0</v>
      </c>
    </row>
    <row r="196" spans="1:7" ht="15" thickBot="1">
      <c r="A196" s="2124" t="s">
        <v>184</v>
      </c>
      <c r="B196" s="2154">
        <f>SUM(B187+B188+B189+B190+B193+B194+B195)</f>
        <v>5050000</v>
      </c>
      <c r="C196" s="2154">
        <f>SUM(C187+C188+C189+C190+C193+C194+C195)</f>
        <v>2500000</v>
      </c>
      <c r="D196" s="2154">
        <f>SUM(D187+D188+D189+D190+D193+D194+D195)</f>
        <v>2625000</v>
      </c>
      <c r="E196" s="2154">
        <f>SUM(E187+E188+E189+E190+E193+E194+E195)</f>
        <v>2756250</v>
      </c>
    </row>
    <row r="197" spans="1:7">
      <c r="A197" s="2125"/>
      <c r="B197" s="2154"/>
      <c r="C197" s="2154"/>
      <c r="D197" s="2154"/>
      <c r="E197" s="2154"/>
    </row>
    <row r="198" spans="1:7">
      <c r="A198" s="2108"/>
      <c r="B198" s="2109"/>
      <c r="C198" s="2109"/>
      <c r="D198" s="2109"/>
      <c r="E198" s="2109"/>
      <c r="F198" s="131"/>
      <c r="G198" s="131"/>
    </row>
    <row r="199" spans="1:7">
      <c r="A199" s="2110" t="s">
        <v>396</v>
      </c>
      <c r="B199" s="1973"/>
      <c r="C199" s="1973"/>
      <c r="D199" s="1973"/>
      <c r="E199" s="1996"/>
    </row>
    <row r="200" spans="1:7">
      <c r="A200" s="2110"/>
      <c r="B200" s="1973"/>
      <c r="C200" s="1973"/>
      <c r="D200" s="1973"/>
      <c r="E200" s="1996"/>
    </row>
    <row r="201" spans="1:7">
      <c r="A201" s="2110"/>
      <c r="B201" s="1973"/>
      <c r="C201" s="1973"/>
      <c r="D201" s="1973"/>
      <c r="E201" s="1996"/>
    </row>
    <row r="202" spans="1:7" ht="28.5" thickBot="1">
      <c r="A202" s="1334" t="s">
        <v>169</v>
      </c>
      <c r="B202" s="720" t="s">
        <v>240</v>
      </c>
      <c r="C202" s="720" t="s">
        <v>241</v>
      </c>
      <c r="D202" s="2091" t="s">
        <v>242</v>
      </c>
      <c r="E202" s="2092"/>
    </row>
    <row r="203" spans="1:7" ht="15" thickBot="1">
      <c r="A203" s="1263"/>
      <c r="B203" s="1492" t="s">
        <v>155</v>
      </c>
      <c r="C203" s="1493" t="s">
        <v>156</v>
      </c>
      <c r="D203" s="1494" t="s">
        <v>778</v>
      </c>
      <c r="E203" s="1494" t="s">
        <v>913</v>
      </c>
    </row>
    <row r="204" spans="1:7">
      <c r="A204" s="2115" t="s">
        <v>182</v>
      </c>
      <c r="B204" s="2009"/>
      <c r="C204" s="2010"/>
      <c r="D204" s="2010"/>
      <c r="E204" s="2011"/>
    </row>
    <row r="205" spans="1:7">
      <c r="A205" s="2115"/>
      <c r="B205" s="2131"/>
      <c r="C205" s="2015"/>
      <c r="D205" s="2015"/>
      <c r="E205" s="2016"/>
    </row>
    <row r="206" spans="1:7" ht="15" thickBot="1">
      <c r="A206" s="2115"/>
      <c r="B206" s="2012"/>
      <c r="C206" s="2013"/>
      <c r="D206" s="2013"/>
      <c r="E206" s="2014"/>
    </row>
    <row r="207" spans="1:7" ht="15" thickBot="1">
      <c r="A207" s="1324" t="s">
        <v>171</v>
      </c>
      <c r="B207" s="1480">
        <v>52100000</v>
      </c>
      <c r="C207" s="1480">
        <f>HEALTH!J22</f>
        <v>0</v>
      </c>
      <c r="D207" s="1480">
        <f t="shared" ref="D207:E210" si="20">C207*5/100+C207</f>
        <v>0</v>
      </c>
      <c r="E207" s="1480">
        <f t="shared" si="20"/>
        <v>0</v>
      </c>
    </row>
    <row r="208" spans="1:7" ht="15" thickBot="1">
      <c r="A208" s="1325" t="s">
        <v>172</v>
      </c>
      <c r="B208" s="1480">
        <v>1494000</v>
      </c>
      <c r="C208" s="118">
        <f>HEALTH!J116</f>
        <v>33984188</v>
      </c>
      <c r="D208" s="118">
        <f t="shared" si="20"/>
        <v>35683397.399999999</v>
      </c>
      <c r="E208" s="118">
        <f t="shared" si="20"/>
        <v>37467567.269999996</v>
      </c>
    </row>
    <row r="209" spans="1:6" ht="19" customHeight="1" thickBot="1">
      <c r="A209" s="1324" t="s">
        <v>173</v>
      </c>
      <c r="B209" s="137">
        <v>0</v>
      </c>
      <c r="C209" s="137">
        <v>0</v>
      </c>
      <c r="D209" s="137">
        <f t="shared" si="20"/>
        <v>0</v>
      </c>
      <c r="E209" s="137">
        <f t="shared" si="20"/>
        <v>0</v>
      </c>
    </row>
    <row r="210" spans="1:6" ht="15" thickBot="1">
      <c r="A210" s="1324" t="s">
        <v>390</v>
      </c>
      <c r="B210" s="137">
        <v>0</v>
      </c>
      <c r="C210" s="137">
        <f>HEALTH!J129</f>
        <v>0</v>
      </c>
      <c r="D210" s="137">
        <f t="shared" si="20"/>
        <v>0</v>
      </c>
      <c r="E210" s="137">
        <f t="shared" si="20"/>
        <v>0</v>
      </c>
    </row>
    <row r="211" spans="1:6">
      <c r="A211" s="1261" t="s">
        <v>252</v>
      </c>
      <c r="B211" s="2009"/>
      <c r="C211" s="2010"/>
      <c r="D211" s="2010"/>
      <c r="E211" s="2011"/>
    </row>
    <row r="212" spans="1:6">
      <c r="A212" s="1263" t="s">
        <v>192</v>
      </c>
      <c r="B212" s="2012"/>
      <c r="C212" s="2013"/>
      <c r="D212" s="2013"/>
      <c r="E212" s="2014"/>
    </row>
    <row r="213" spans="1:6" ht="17.149999999999999" customHeight="1">
      <c r="A213" s="1324" t="s">
        <v>176</v>
      </c>
      <c r="B213" s="137">
        <v>0</v>
      </c>
      <c r="C213" s="143">
        <v>0</v>
      </c>
      <c r="D213" s="137">
        <f t="shared" ref="D213:E215" si="21">C213*5/100+C213</f>
        <v>0</v>
      </c>
      <c r="E213" s="205">
        <f t="shared" si="21"/>
        <v>0</v>
      </c>
    </row>
    <row r="214" spans="1:6" ht="18" customHeight="1">
      <c r="A214" s="1325" t="s">
        <v>183</v>
      </c>
      <c r="B214" s="162">
        <v>0</v>
      </c>
      <c r="C214" s="108">
        <v>0</v>
      </c>
      <c r="D214" s="162">
        <f t="shared" si="21"/>
        <v>0</v>
      </c>
      <c r="E214" s="204">
        <f t="shared" si="21"/>
        <v>0</v>
      </c>
    </row>
    <row r="215" spans="1:6">
      <c r="A215" s="1517" t="s">
        <v>850</v>
      </c>
      <c r="B215" s="137">
        <v>0</v>
      </c>
      <c r="C215" s="137">
        <v>0</v>
      </c>
      <c r="D215" s="118">
        <f t="shared" si="21"/>
        <v>0</v>
      </c>
      <c r="E215" s="160">
        <f t="shared" si="21"/>
        <v>0</v>
      </c>
    </row>
    <row r="216" spans="1:6">
      <c r="A216" s="1262" t="s">
        <v>389</v>
      </c>
      <c r="B216" s="1936">
        <f>SUM(B207+B208+B209+B210+B213+B214+B215)</f>
        <v>53594000</v>
      </c>
      <c r="C216" s="2146">
        <f>SUM(C207+C208+C209+C210+C213+C214+C215)</f>
        <v>33984188</v>
      </c>
      <c r="D216" s="1936">
        <f>SUM(D207+D208+D209+D210+D213+D214+D215)</f>
        <v>35683397.399999999</v>
      </c>
      <c r="E216" s="1993">
        <f>SUM(E207+E208+E209+E210+E213+E214+E215)</f>
        <v>37467567.269999996</v>
      </c>
    </row>
    <row r="217" spans="1:6">
      <c r="A217" s="208" t="s">
        <v>192</v>
      </c>
      <c r="B217" s="1936"/>
      <c r="C217" s="2146"/>
      <c r="D217" s="1936"/>
      <c r="E217" s="1993"/>
    </row>
    <row r="218" spans="1:6">
      <c r="A218" s="2104"/>
      <c r="B218" s="2105"/>
      <c r="C218" s="2105"/>
      <c r="D218" s="2105"/>
      <c r="E218" s="2106"/>
      <c r="F218" s="131"/>
    </row>
    <row r="219" spans="1:6">
      <c r="A219" s="2002" t="s">
        <v>371</v>
      </c>
      <c r="B219" s="2003"/>
      <c r="C219" s="2003"/>
      <c r="D219" s="2003"/>
      <c r="E219" s="2004"/>
    </row>
    <row r="220" spans="1:6">
      <c r="A220" s="2002"/>
      <c r="B220" s="2003"/>
      <c r="C220" s="2003"/>
      <c r="D220" s="2003"/>
      <c r="E220" s="2004"/>
    </row>
    <row r="221" spans="1:6">
      <c r="A221" s="1965"/>
      <c r="B221" s="1966"/>
      <c r="C221" s="1966"/>
      <c r="D221" s="1966"/>
      <c r="E221" s="1967"/>
    </row>
    <row r="222" spans="1:6" ht="28.5" thickBot="1">
      <c r="A222" s="1262" t="s">
        <v>169</v>
      </c>
      <c r="B222" s="728" t="s">
        <v>240</v>
      </c>
      <c r="C222" s="720" t="s">
        <v>241</v>
      </c>
      <c r="D222" s="2107" t="s">
        <v>242</v>
      </c>
      <c r="E222" s="2092"/>
    </row>
    <row r="223" spans="1:6" ht="15" thickBot="1">
      <c r="A223" s="1262"/>
      <c r="B223" s="1492" t="s">
        <v>155</v>
      </c>
      <c r="C223" s="1493" t="s">
        <v>156</v>
      </c>
      <c r="D223" s="1494" t="s">
        <v>778</v>
      </c>
      <c r="E223" s="1494" t="s">
        <v>913</v>
      </c>
    </row>
    <row r="224" spans="1:6">
      <c r="A224" s="2124" t="s">
        <v>182</v>
      </c>
      <c r="B224" s="2015"/>
      <c r="C224" s="2015"/>
      <c r="D224" s="2015"/>
      <c r="E224" s="2016"/>
    </row>
    <row r="225" spans="1:6">
      <c r="A225" s="2125"/>
      <c r="B225" s="2015"/>
      <c r="C225" s="2015"/>
      <c r="D225" s="2015"/>
      <c r="E225" s="2016"/>
    </row>
    <row r="226" spans="1:6" ht="20.149999999999999" customHeight="1">
      <c r="A226" s="1324" t="s">
        <v>171</v>
      </c>
      <c r="B226" s="137">
        <v>0</v>
      </c>
      <c r="C226" s="143">
        <f>HEALTH!K28</f>
        <v>0</v>
      </c>
      <c r="D226" s="137">
        <f t="shared" ref="D226:E230" si="22">C226*5/100+C226</f>
        <v>0</v>
      </c>
      <c r="E226" s="205">
        <f t="shared" si="22"/>
        <v>0</v>
      </c>
    </row>
    <row r="227" spans="1:6" ht="20.149999999999999" customHeight="1">
      <c r="A227" s="1324" t="s">
        <v>172</v>
      </c>
      <c r="B227" s="370">
        <v>516000</v>
      </c>
      <c r="C227" s="370">
        <f>HEALTH!K116</f>
        <v>200000</v>
      </c>
      <c r="D227" s="370">
        <f t="shared" si="22"/>
        <v>210000</v>
      </c>
      <c r="E227" s="370">
        <f t="shared" si="22"/>
        <v>220500</v>
      </c>
    </row>
    <row r="228" spans="1:6" ht="19" customHeight="1">
      <c r="A228" s="1324" t="s">
        <v>173</v>
      </c>
      <c r="B228" s="370">
        <v>0</v>
      </c>
      <c r="C228" s="370">
        <v>0</v>
      </c>
      <c r="D228" s="370">
        <f t="shared" si="22"/>
        <v>0</v>
      </c>
      <c r="E228" s="370">
        <f t="shared" si="22"/>
        <v>0</v>
      </c>
    </row>
    <row r="229" spans="1:6">
      <c r="A229" s="2129" t="s">
        <v>174</v>
      </c>
      <c r="B229" s="2123">
        <v>0</v>
      </c>
      <c r="C229" s="2123">
        <v>0</v>
      </c>
      <c r="D229" s="2123">
        <f>C229*5/100+C229</f>
        <v>0</v>
      </c>
      <c r="E229" s="2123">
        <f t="shared" si="22"/>
        <v>0</v>
      </c>
    </row>
    <row r="230" spans="1:6" ht="8.15" customHeight="1">
      <c r="A230" s="2130"/>
      <c r="B230" s="2123"/>
      <c r="C230" s="2123"/>
      <c r="D230" s="2123">
        <f>C230*5/100+C230</f>
        <v>0</v>
      </c>
      <c r="E230" s="2123">
        <f t="shared" si="22"/>
        <v>0</v>
      </c>
    </row>
    <row r="231" spans="1:6">
      <c r="A231" s="2112" t="s">
        <v>175</v>
      </c>
      <c r="B231" s="2123"/>
      <c r="C231" s="2123"/>
      <c r="D231" s="2123"/>
      <c r="E231" s="2123"/>
    </row>
    <row r="232" spans="1:6">
      <c r="A232" s="2115"/>
      <c r="B232" s="2123"/>
      <c r="C232" s="2123"/>
      <c r="D232" s="2123"/>
      <c r="E232" s="2123"/>
    </row>
    <row r="233" spans="1:6" ht="19" customHeight="1">
      <c r="A233" s="1324" t="s">
        <v>176</v>
      </c>
      <c r="B233" s="370">
        <v>0</v>
      </c>
      <c r="C233" s="370">
        <v>0</v>
      </c>
      <c r="D233" s="370">
        <f t="shared" ref="D233:E235" si="23">C233*5/100+C233</f>
        <v>0</v>
      </c>
      <c r="E233" s="370">
        <f t="shared" si="23"/>
        <v>0</v>
      </c>
    </row>
    <row r="234" spans="1:6" ht="16" customHeight="1" thickBot="1">
      <c r="A234" s="1324" t="s">
        <v>183</v>
      </c>
      <c r="B234" s="370">
        <v>0</v>
      </c>
      <c r="C234" s="370">
        <v>0</v>
      </c>
      <c r="D234" s="370">
        <f t="shared" si="23"/>
        <v>0</v>
      </c>
      <c r="E234" s="370">
        <f t="shared" si="23"/>
        <v>0</v>
      </c>
    </row>
    <row r="235" spans="1:6" ht="15" thickBot="1">
      <c r="A235" s="1517" t="s">
        <v>850</v>
      </c>
      <c r="B235" s="370">
        <v>0</v>
      </c>
      <c r="C235" s="370">
        <v>0</v>
      </c>
      <c r="D235" s="370">
        <f t="shared" si="23"/>
        <v>0</v>
      </c>
      <c r="E235" s="370">
        <f t="shared" si="23"/>
        <v>0</v>
      </c>
    </row>
    <row r="236" spans="1:6" ht="15" thickBot="1">
      <c r="A236" s="1261" t="s">
        <v>389</v>
      </c>
      <c r="B236" s="2123">
        <f>SUM(B226+B227+B228+B229+B233+B234+B235)</f>
        <v>516000</v>
      </c>
      <c r="C236" s="2123">
        <f>SUM(C226+C227+C228+C229+C233+C234+C235)</f>
        <v>200000</v>
      </c>
      <c r="D236" s="2123">
        <f>SUM(D226+D227+D228+D229+D233+D234+D235)</f>
        <v>210000</v>
      </c>
      <c r="E236" s="2123">
        <f>SUM(E226+E227+E228+E229+E233+E234+E235)</f>
        <v>220500</v>
      </c>
    </row>
    <row r="237" spans="1:6">
      <c r="A237" s="208" t="s">
        <v>192</v>
      </c>
      <c r="B237" s="2123"/>
      <c r="C237" s="2123"/>
      <c r="D237" s="2123"/>
      <c r="E237" s="2123"/>
    </row>
    <row r="238" spans="1:6">
      <c r="A238" s="2104"/>
      <c r="B238" s="2127"/>
      <c r="C238" s="2127"/>
      <c r="D238" s="2127"/>
      <c r="E238" s="2128"/>
      <c r="F238" s="131"/>
    </row>
    <row r="239" spans="1:6">
      <c r="A239" s="2110" t="s">
        <v>372</v>
      </c>
      <c r="B239" s="1973"/>
      <c r="C239" s="1973"/>
      <c r="D239" s="1973"/>
      <c r="E239" s="1996"/>
    </row>
    <row r="240" spans="1:6">
      <c r="A240" s="2000"/>
      <c r="B240" s="2001"/>
      <c r="C240" s="2001"/>
      <c r="D240" s="2001"/>
      <c r="E240" s="1997"/>
    </row>
    <row r="241" spans="1:5" ht="28.5" thickBot="1">
      <c r="A241" s="1262" t="s">
        <v>169</v>
      </c>
      <c r="B241" s="728" t="s">
        <v>240</v>
      </c>
      <c r="C241" s="720" t="s">
        <v>241</v>
      </c>
      <c r="D241" s="2107" t="s">
        <v>242</v>
      </c>
      <c r="E241" s="2092"/>
    </row>
    <row r="242" spans="1:5" ht="15" thickBot="1">
      <c r="A242" s="1262"/>
      <c r="B242" s="1492" t="s">
        <v>155</v>
      </c>
      <c r="C242" s="1493" t="s">
        <v>156</v>
      </c>
      <c r="D242" s="1494" t="s">
        <v>778</v>
      </c>
      <c r="E242" s="1494" t="s">
        <v>913</v>
      </c>
    </row>
    <row r="243" spans="1:5">
      <c r="A243" s="1327" t="s">
        <v>192</v>
      </c>
      <c r="B243" s="2015"/>
      <c r="C243" s="2015"/>
      <c r="D243" s="2015"/>
      <c r="E243" s="2016"/>
    </row>
    <row r="244" spans="1:5">
      <c r="A244" s="1336" t="s">
        <v>187</v>
      </c>
      <c r="B244" s="2015"/>
      <c r="C244" s="2015"/>
      <c r="D244" s="2015"/>
      <c r="E244" s="2016"/>
    </row>
    <row r="245" spans="1:5">
      <c r="A245" s="1336"/>
      <c r="B245" s="2015"/>
      <c r="C245" s="2015"/>
      <c r="D245" s="2015"/>
      <c r="E245" s="2016"/>
    </row>
    <row r="246" spans="1:5">
      <c r="A246" s="1324" t="s">
        <v>397</v>
      </c>
      <c r="B246" s="137">
        <v>0</v>
      </c>
      <c r="C246" s="137">
        <f>HEALTH!L28</f>
        <v>0</v>
      </c>
      <c r="D246" s="137">
        <f t="shared" ref="D246:E249" si="24">C246*5/100+C246</f>
        <v>0</v>
      </c>
      <c r="E246" s="205">
        <f t="shared" si="24"/>
        <v>0</v>
      </c>
    </row>
    <row r="247" spans="1:5" ht="24" customHeight="1">
      <c r="A247" s="1337" t="s">
        <v>172</v>
      </c>
      <c r="B247" s="135">
        <v>0</v>
      </c>
      <c r="C247" s="135">
        <f>HEALTH!L116</f>
        <v>4300000</v>
      </c>
      <c r="D247" s="135">
        <f t="shared" si="24"/>
        <v>4515000</v>
      </c>
      <c r="E247" s="202">
        <f t="shared" si="24"/>
        <v>4740750</v>
      </c>
    </row>
    <row r="248" spans="1:5" ht="15" customHeight="1">
      <c r="A248" s="1338" t="s">
        <v>395</v>
      </c>
      <c r="B248" s="137">
        <v>0</v>
      </c>
      <c r="C248" s="137">
        <v>0</v>
      </c>
      <c r="D248" s="137">
        <f t="shared" si="24"/>
        <v>0</v>
      </c>
      <c r="E248" s="205">
        <f t="shared" si="24"/>
        <v>0</v>
      </c>
    </row>
    <row r="249" spans="1:5">
      <c r="A249" s="1325" t="s">
        <v>390</v>
      </c>
      <c r="B249" s="732">
        <v>0</v>
      </c>
      <c r="C249" s="732">
        <v>0</v>
      </c>
      <c r="D249" s="732">
        <f t="shared" si="24"/>
        <v>0</v>
      </c>
      <c r="E249" s="204">
        <f t="shared" si="24"/>
        <v>0</v>
      </c>
    </row>
    <row r="250" spans="1:5">
      <c r="A250" s="2112" t="s">
        <v>175</v>
      </c>
      <c r="B250" s="2009"/>
      <c r="C250" s="2010"/>
      <c r="D250" s="2010"/>
      <c r="E250" s="2011"/>
    </row>
    <row r="251" spans="1:5">
      <c r="A251" s="2115"/>
      <c r="B251" s="2131"/>
      <c r="C251" s="2015"/>
      <c r="D251" s="2015"/>
      <c r="E251" s="2016"/>
    </row>
    <row r="252" spans="1:5" ht="16" customHeight="1">
      <c r="A252" s="1324" t="s">
        <v>176</v>
      </c>
      <c r="B252" s="137">
        <v>0</v>
      </c>
      <c r="C252" s="143">
        <v>0</v>
      </c>
      <c r="D252" s="137">
        <f t="shared" ref="D252:E254" si="25">C252*5/100+C252</f>
        <v>0</v>
      </c>
      <c r="E252" s="205">
        <f t="shared" si="25"/>
        <v>0</v>
      </c>
    </row>
    <row r="253" spans="1:5" ht="16" customHeight="1">
      <c r="A253" s="1325" t="s">
        <v>183</v>
      </c>
      <c r="B253" s="162">
        <v>0</v>
      </c>
      <c r="C253" s="108">
        <v>0</v>
      </c>
      <c r="D253" s="162">
        <f t="shared" si="25"/>
        <v>0</v>
      </c>
      <c r="E253" s="204">
        <f t="shared" si="25"/>
        <v>0</v>
      </c>
    </row>
    <row r="254" spans="1:5">
      <c r="A254" s="1517" t="s">
        <v>850</v>
      </c>
      <c r="B254" s="137">
        <v>0</v>
      </c>
      <c r="C254" s="133">
        <v>0</v>
      </c>
      <c r="D254" s="118">
        <f t="shared" si="25"/>
        <v>0</v>
      </c>
      <c r="E254" s="160">
        <f t="shared" si="25"/>
        <v>0</v>
      </c>
    </row>
    <row r="255" spans="1:5">
      <c r="A255" s="1261" t="s">
        <v>389</v>
      </c>
      <c r="B255" s="1971">
        <f>SUM(B246+B247+B248+B249+B252+B253+B254)</f>
        <v>0</v>
      </c>
      <c r="C255" s="1917">
        <f>SUM(C246+C247+C248+C249+C252+C253+C254)</f>
        <v>4300000</v>
      </c>
      <c r="D255" s="1971">
        <f>SUM(D246+D247+D248+D249+D252+D253+D254)</f>
        <v>4515000</v>
      </c>
      <c r="E255" s="2007">
        <f>SUM(E246+E247+E248+E249+E252+E253+E254)</f>
        <v>4740750</v>
      </c>
    </row>
    <row r="256" spans="1:5">
      <c r="A256" s="208" t="s">
        <v>192</v>
      </c>
      <c r="B256" s="1936"/>
      <c r="C256" s="2146"/>
      <c r="D256" s="1936"/>
      <c r="E256" s="1993"/>
    </row>
    <row r="257" spans="1:6">
      <c r="A257" s="2108"/>
      <c r="B257" s="2108"/>
      <c r="C257" s="2108"/>
      <c r="D257" s="2108"/>
      <c r="E257" s="2108"/>
      <c r="F257" s="131"/>
    </row>
    <row r="258" spans="1:6">
      <c r="A258" s="2110" t="s">
        <v>373</v>
      </c>
      <c r="B258" s="1973"/>
      <c r="C258" s="1973"/>
      <c r="D258" s="1973"/>
      <c r="E258" s="1996"/>
    </row>
    <row r="259" spans="1:6">
      <c r="A259" s="2110"/>
      <c r="B259" s="1973"/>
      <c r="C259" s="1973"/>
      <c r="D259" s="1973"/>
      <c r="E259" s="1996"/>
    </row>
    <row r="260" spans="1:6">
      <c r="A260" s="2110"/>
      <c r="B260" s="1973"/>
      <c r="C260" s="1973"/>
      <c r="D260" s="1973"/>
      <c r="E260" s="1996"/>
    </row>
    <row r="261" spans="1:6" ht="28.5" thickBot="1">
      <c r="A261" s="1327" t="s">
        <v>169</v>
      </c>
      <c r="B261" s="728" t="s">
        <v>240</v>
      </c>
      <c r="C261" s="720" t="s">
        <v>241</v>
      </c>
      <c r="D261" s="2107" t="s">
        <v>242</v>
      </c>
      <c r="E261" s="2092"/>
    </row>
    <row r="262" spans="1:6" ht="15" thickBot="1">
      <c r="A262" s="1328"/>
      <c r="B262" s="1492" t="s">
        <v>155</v>
      </c>
      <c r="C262" s="1493" t="s">
        <v>156</v>
      </c>
      <c r="D262" s="1494" t="s">
        <v>778</v>
      </c>
      <c r="E262" s="1494" t="s">
        <v>913</v>
      </c>
    </row>
    <row r="263" spans="1:6">
      <c r="A263" s="2124" t="s">
        <v>182</v>
      </c>
      <c r="B263" s="1973"/>
      <c r="C263" s="1973"/>
      <c r="D263" s="1973"/>
      <c r="E263" s="1996"/>
    </row>
    <row r="264" spans="1:6">
      <c r="A264" s="2125"/>
      <c r="B264" s="1973"/>
      <c r="C264" s="1973"/>
      <c r="D264" s="1973"/>
      <c r="E264" s="1996"/>
    </row>
    <row r="265" spans="1:6" ht="24" customHeight="1">
      <c r="A265" s="1329" t="s">
        <v>171</v>
      </c>
      <c r="B265" s="137">
        <v>0</v>
      </c>
      <c r="C265" s="137">
        <f>HEALTH!Q28</f>
        <v>0</v>
      </c>
      <c r="D265" s="137">
        <f t="shared" ref="D265:E268" si="26">C265*5/100+C265</f>
        <v>0</v>
      </c>
      <c r="E265" s="137">
        <f t="shared" si="26"/>
        <v>0</v>
      </c>
    </row>
    <row r="266" spans="1:6">
      <c r="A266" s="1330" t="s">
        <v>191</v>
      </c>
      <c r="B266" s="135">
        <v>121584000</v>
      </c>
      <c r="C266" s="135">
        <f>HEALTH!Q116</f>
        <v>31000000</v>
      </c>
      <c r="D266" s="135">
        <f t="shared" si="26"/>
        <v>32550000</v>
      </c>
      <c r="E266" s="135">
        <f t="shared" si="26"/>
        <v>34177500</v>
      </c>
    </row>
    <row r="267" spans="1:6" ht="15" customHeight="1">
      <c r="A267" s="1329" t="s">
        <v>395</v>
      </c>
      <c r="B267" s="137">
        <v>0</v>
      </c>
      <c r="C267" s="137">
        <v>0</v>
      </c>
      <c r="D267" s="137">
        <f t="shared" si="26"/>
        <v>0</v>
      </c>
      <c r="E267" s="137">
        <f t="shared" si="26"/>
        <v>0</v>
      </c>
    </row>
    <row r="268" spans="1:6">
      <c r="A268" s="1329" t="s">
        <v>174</v>
      </c>
      <c r="B268" s="118">
        <f>[2]Health!$Q$139</f>
        <v>0</v>
      </c>
      <c r="C268" s="118">
        <v>0</v>
      </c>
      <c r="D268" s="118">
        <f t="shared" si="26"/>
        <v>0</v>
      </c>
      <c r="E268" s="118">
        <f t="shared" si="26"/>
        <v>0</v>
      </c>
    </row>
    <row r="269" spans="1:6">
      <c r="A269" s="2124" t="s">
        <v>175</v>
      </c>
      <c r="B269" s="1973"/>
      <c r="C269" s="1973"/>
      <c r="D269" s="1973"/>
      <c r="E269" s="1996"/>
    </row>
    <row r="270" spans="1:6">
      <c r="A270" s="2125"/>
      <c r="B270" s="1973"/>
      <c r="C270" s="1973"/>
      <c r="D270" s="1973"/>
      <c r="E270" s="1996"/>
    </row>
    <row r="271" spans="1:6" ht="21" customHeight="1">
      <c r="A271" s="1329" t="s">
        <v>176</v>
      </c>
      <c r="B271" s="143">
        <v>0</v>
      </c>
      <c r="C271" s="137">
        <v>0</v>
      </c>
      <c r="D271" s="137">
        <f t="shared" ref="D271:E273" si="27">C271*5/100+C271</f>
        <v>0</v>
      </c>
      <c r="E271" s="137">
        <f t="shared" si="27"/>
        <v>0</v>
      </c>
    </row>
    <row r="272" spans="1:6" ht="15" customHeight="1" thickBot="1">
      <c r="A272" s="1330" t="s">
        <v>398</v>
      </c>
      <c r="B272" s="108">
        <v>0</v>
      </c>
      <c r="C272" s="162">
        <v>0</v>
      </c>
      <c r="D272" s="162">
        <f t="shared" si="27"/>
        <v>0</v>
      </c>
      <c r="E272" s="162">
        <f t="shared" si="27"/>
        <v>0</v>
      </c>
    </row>
    <row r="273" spans="1:6" ht="15" thickBot="1">
      <c r="A273" s="1517" t="s">
        <v>850</v>
      </c>
      <c r="B273" s="734">
        <f>[2]Health!$Q$188</f>
        <v>0</v>
      </c>
      <c r="C273" s="161">
        <v>0</v>
      </c>
      <c r="D273" s="161">
        <f t="shared" si="27"/>
        <v>0</v>
      </c>
      <c r="E273" s="161">
        <f t="shared" si="27"/>
        <v>0</v>
      </c>
    </row>
    <row r="274" spans="1:6">
      <c r="A274" s="2124" t="s">
        <v>184</v>
      </c>
      <c r="B274" s="1917">
        <f>SUM(B265+B266+B267+B268+B271+B272+B273)</f>
        <v>121584000</v>
      </c>
      <c r="C274" s="1971">
        <f>SUM(C265+C266+C267+C268+C271+C272+C273)</f>
        <v>31000000</v>
      </c>
      <c r="D274" s="1971">
        <f>SUM(D265+D266+D267+D268+D271+D272+D273)</f>
        <v>32550000</v>
      </c>
      <c r="E274" s="1971">
        <f>SUM(E265+E266+E267+E268+E271+E272+E273)</f>
        <v>34177500</v>
      </c>
    </row>
    <row r="275" spans="1:6">
      <c r="A275" s="2125"/>
      <c r="B275" s="2146"/>
      <c r="C275" s="1936"/>
      <c r="D275" s="1936"/>
      <c r="E275" s="1936"/>
    </row>
    <row r="276" spans="1:6">
      <c r="A276" s="2108"/>
      <c r="B276" s="2108"/>
      <c r="C276" s="2108"/>
      <c r="D276" s="2108"/>
      <c r="E276" s="2108"/>
      <c r="F276" s="131"/>
    </row>
    <row r="277" spans="1:6">
      <c r="A277" s="2000" t="s">
        <v>374</v>
      </c>
      <c r="B277" s="2001"/>
      <c r="C277" s="738"/>
      <c r="D277" s="738"/>
      <c r="E277" s="739"/>
    </row>
    <row r="278" spans="1:6" ht="28.5" thickBot="1">
      <c r="A278" s="1262" t="s">
        <v>169</v>
      </c>
      <c r="B278" s="736" t="s">
        <v>240</v>
      </c>
      <c r="C278" s="816" t="s">
        <v>241</v>
      </c>
      <c r="D278" s="1973" t="s">
        <v>242</v>
      </c>
      <c r="E278" s="1996"/>
    </row>
    <row r="279" spans="1:6" ht="15" thickBot="1">
      <c r="A279" s="1339"/>
      <c r="B279" s="1492" t="s">
        <v>155</v>
      </c>
      <c r="C279" s="1493" t="s">
        <v>156</v>
      </c>
      <c r="D279" s="1494" t="s">
        <v>778</v>
      </c>
      <c r="E279" s="1494" t="s">
        <v>913</v>
      </c>
    </row>
    <row r="280" spans="1:6">
      <c r="A280" s="2124" t="s">
        <v>182</v>
      </c>
      <c r="B280" s="2015"/>
      <c r="C280" s="2015"/>
      <c r="D280" s="2015"/>
      <c r="E280" s="2016"/>
    </row>
    <row r="281" spans="1:6">
      <c r="A281" s="2126"/>
      <c r="B281" s="2013"/>
      <c r="C281" s="2013"/>
      <c r="D281" s="2013"/>
      <c r="E281" s="2014"/>
    </row>
    <row r="282" spans="1:6" ht="24" customHeight="1">
      <c r="A282" s="1329" t="s">
        <v>171</v>
      </c>
      <c r="B282" s="137">
        <v>0</v>
      </c>
      <c r="C282" s="137">
        <f>HEALTH!N28</f>
        <v>0</v>
      </c>
      <c r="D282" s="137">
        <f t="shared" ref="D282:E286" si="28">C282*5/100+C282</f>
        <v>0</v>
      </c>
      <c r="E282" s="205">
        <f t="shared" si="28"/>
        <v>0</v>
      </c>
    </row>
    <row r="283" spans="1:6">
      <c r="A283" s="1330" t="s">
        <v>191</v>
      </c>
      <c r="B283" s="135">
        <v>14780000</v>
      </c>
      <c r="C283" s="135">
        <f>HEALTH!N116</f>
        <v>4000000</v>
      </c>
      <c r="D283" s="135">
        <f t="shared" si="28"/>
        <v>4200000</v>
      </c>
      <c r="E283" s="202">
        <f t="shared" si="28"/>
        <v>4410000</v>
      </c>
    </row>
    <row r="284" spans="1:6" ht="15" customHeight="1">
      <c r="A284" s="1329" t="s">
        <v>395</v>
      </c>
      <c r="B284" s="137">
        <v>0</v>
      </c>
      <c r="C284" s="137">
        <v>0</v>
      </c>
      <c r="D284" s="137">
        <f t="shared" si="28"/>
        <v>0</v>
      </c>
      <c r="E284" s="205">
        <f t="shared" si="28"/>
        <v>0</v>
      </c>
    </row>
    <row r="285" spans="1:6">
      <c r="A285" s="1332" t="s">
        <v>390</v>
      </c>
      <c r="B285" s="1934">
        <v>0</v>
      </c>
      <c r="C285" s="1934">
        <v>0</v>
      </c>
      <c r="D285" s="1934">
        <f t="shared" si="28"/>
        <v>0</v>
      </c>
      <c r="E285" s="1990">
        <f t="shared" si="28"/>
        <v>0</v>
      </c>
    </row>
    <row r="286" spans="1:6">
      <c r="A286" s="1340" t="s">
        <v>192</v>
      </c>
      <c r="B286" s="1935"/>
      <c r="C286" s="1935"/>
      <c r="D286" s="1935">
        <f t="shared" si="28"/>
        <v>0</v>
      </c>
      <c r="E286" s="1992">
        <f t="shared" si="28"/>
        <v>0</v>
      </c>
    </row>
    <row r="287" spans="1:6">
      <c r="A287" s="2124" t="s">
        <v>175</v>
      </c>
      <c r="B287" s="2010"/>
      <c r="C287" s="2010"/>
      <c r="D287" s="2010"/>
      <c r="E287" s="2011"/>
    </row>
    <row r="288" spans="1:6">
      <c r="A288" s="2125"/>
      <c r="B288" s="2015"/>
      <c r="C288" s="2015"/>
      <c r="D288" s="2015"/>
      <c r="E288" s="2016"/>
    </row>
    <row r="289" spans="1:6" ht="21" customHeight="1">
      <c r="A289" s="1329" t="s">
        <v>176</v>
      </c>
      <c r="B289" s="143">
        <v>0</v>
      </c>
      <c r="C289" s="137">
        <v>0</v>
      </c>
      <c r="D289" s="137">
        <f t="shared" ref="D289:E291" si="29">C289*5/100+C289</f>
        <v>0</v>
      </c>
      <c r="E289" s="205">
        <f t="shared" si="29"/>
        <v>0</v>
      </c>
    </row>
    <row r="290" spans="1:6" ht="15" customHeight="1" thickBot="1">
      <c r="A290" s="1329" t="s">
        <v>398</v>
      </c>
      <c r="B290" s="143">
        <v>0</v>
      </c>
      <c r="C290" s="137">
        <v>0</v>
      </c>
      <c r="D290" s="137">
        <f t="shared" si="29"/>
        <v>0</v>
      </c>
      <c r="E290" s="205">
        <f t="shared" si="29"/>
        <v>0</v>
      </c>
    </row>
    <row r="291" spans="1:6" ht="15" thickBot="1">
      <c r="A291" s="1517" t="s">
        <v>850</v>
      </c>
      <c r="B291" s="136">
        <v>0</v>
      </c>
      <c r="C291" s="135">
        <v>0</v>
      </c>
      <c r="D291" s="135">
        <f t="shared" si="29"/>
        <v>0</v>
      </c>
      <c r="E291" s="202">
        <f t="shared" si="29"/>
        <v>0</v>
      </c>
    </row>
    <row r="292" spans="1:6">
      <c r="A292" s="1327" t="s">
        <v>192</v>
      </c>
      <c r="B292" s="1917">
        <f>SUM(B282+B283+B284+B285+B289+B290+B291)</f>
        <v>14780000</v>
      </c>
      <c r="C292" s="1971">
        <f>SUM(C282+C283+C284+C285+C289+C290+C291)</f>
        <v>4000000</v>
      </c>
      <c r="D292" s="1971">
        <f>SUM(D282+D283+D284+D285+D289+D290+D291)</f>
        <v>4200000</v>
      </c>
      <c r="E292" s="2007">
        <f>SUM(E282+E283+E284+E285+E289+E290+E291)</f>
        <v>4410000</v>
      </c>
    </row>
    <row r="293" spans="1:6">
      <c r="A293" s="1336" t="s">
        <v>193</v>
      </c>
      <c r="B293" s="2146"/>
      <c r="C293" s="1936"/>
      <c r="D293" s="1936"/>
      <c r="E293" s="1993"/>
    </row>
    <row r="294" spans="1:6">
      <c r="A294" s="2108"/>
      <c r="B294" s="2108"/>
      <c r="C294" s="2108"/>
      <c r="D294" s="2108"/>
      <c r="E294" s="2108"/>
      <c r="F294" s="131"/>
    </row>
    <row r="295" spans="1:6" ht="28">
      <c r="A295" s="208" t="s">
        <v>375</v>
      </c>
      <c r="B295" s="729"/>
      <c r="C295" s="729"/>
      <c r="D295" s="729"/>
      <c r="E295" s="752"/>
    </row>
    <row r="296" spans="1:6">
      <c r="A296" s="208"/>
      <c r="B296" s="729"/>
      <c r="C296" s="729"/>
      <c r="D296" s="729"/>
      <c r="E296" s="752"/>
    </row>
    <row r="297" spans="1:6">
      <c r="A297" s="724"/>
      <c r="B297" s="738"/>
      <c r="C297" s="738"/>
      <c r="D297" s="738"/>
      <c r="E297" s="739"/>
    </row>
    <row r="298" spans="1:6" ht="28.5" thickBot="1">
      <c r="A298" s="1262" t="s">
        <v>169</v>
      </c>
      <c r="B298" s="728" t="s">
        <v>240</v>
      </c>
      <c r="C298" s="720" t="s">
        <v>241</v>
      </c>
      <c r="D298" s="2091" t="s">
        <v>242</v>
      </c>
      <c r="E298" s="2092"/>
    </row>
    <row r="299" spans="1:6" ht="15" thickBot="1">
      <c r="A299" s="1262"/>
      <c r="B299" s="1492" t="s">
        <v>155</v>
      </c>
      <c r="C299" s="1493" t="s">
        <v>156</v>
      </c>
      <c r="D299" s="1494" t="s">
        <v>778</v>
      </c>
      <c r="E299" s="1494" t="s">
        <v>913</v>
      </c>
    </row>
    <row r="300" spans="1:6">
      <c r="A300" s="2124" t="s">
        <v>182</v>
      </c>
      <c r="B300" s="1972"/>
      <c r="C300" s="1972"/>
      <c r="D300" s="1972"/>
      <c r="E300" s="1995"/>
    </row>
    <row r="301" spans="1:6">
      <c r="A301" s="2126"/>
      <c r="B301" s="2001"/>
      <c r="C301" s="2001"/>
      <c r="D301" s="2001"/>
      <c r="E301" s="1997"/>
    </row>
    <row r="302" spans="1:6" ht="24" customHeight="1">
      <c r="A302" s="1324" t="s">
        <v>171</v>
      </c>
      <c r="B302" s="137">
        <v>0</v>
      </c>
      <c r="C302" s="137">
        <f>HEALTH!O28</f>
        <v>0</v>
      </c>
      <c r="D302" s="137">
        <f t="shared" ref="D302:E305" si="30">C302*5/100+C302</f>
        <v>0</v>
      </c>
      <c r="E302" s="205">
        <f t="shared" si="30"/>
        <v>0</v>
      </c>
    </row>
    <row r="303" spans="1:6">
      <c r="A303" s="1326" t="s">
        <v>191</v>
      </c>
      <c r="B303" s="3">
        <v>106804000</v>
      </c>
      <c r="C303" s="161">
        <f>HEALTH!O116</f>
        <v>27000000</v>
      </c>
      <c r="D303" s="161">
        <f t="shared" si="30"/>
        <v>28350000</v>
      </c>
      <c r="E303" s="271">
        <f t="shared" si="30"/>
        <v>29767500</v>
      </c>
    </row>
    <row r="304" spans="1:6" ht="16" customHeight="1">
      <c r="A304" s="1324" t="s">
        <v>173</v>
      </c>
      <c r="B304" s="137">
        <v>0</v>
      </c>
      <c r="C304" s="137">
        <v>0</v>
      </c>
      <c r="D304" s="137">
        <f t="shared" si="30"/>
        <v>0</v>
      </c>
      <c r="E304" s="205">
        <f t="shared" si="30"/>
        <v>0</v>
      </c>
    </row>
    <row r="305" spans="1:6">
      <c r="A305" s="1324" t="s">
        <v>174</v>
      </c>
      <c r="B305" s="137">
        <v>0</v>
      </c>
      <c r="C305" s="137">
        <v>0</v>
      </c>
      <c r="D305" s="137">
        <f t="shared" si="30"/>
        <v>0</v>
      </c>
      <c r="E305" s="205">
        <f t="shared" si="30"/>
        <v>0</v>
      </c>
    </row>
    <row r="306" spans="1:6">
      <c r="A306" s="2124" t="s">
        <v>175</v>
      </c>
      <c r="B306" s="1972"/>
      <c r="C306" s="1972"/>
      <c r="D306" s="1972"/>
      <c r="E306" s="1995"/>
    </row>
    <row r="307" spans="1:6">
      <c r="A307" s="2126"/>
      <c r="B307" s="2001"/>
      <c r="C307" s="2001"/>
      <c r="D307" s="2001"/>
      <c r="E307" s="1997"/>
    </row>
    <row r="308" spans="1:6" ht="15" customHeight="1">
      <c r="A308" s="1329" t="s">
        <v>399</v>
      </c>
      <c r="B308" s="143">
        <v>0</v>
      </c>
      <c r="C308" s="137">
        <v>0</v>
      </c>
      <c r="D308" s="137">
        <f t="shared" ref="D308:E310" si="31">C308*5/100+C308</f>
        <v>0</v>
      </c>
      <c r="E308" s="205">
        <f t="shared" si="31"/>
        <v>0</v>
      </c>
    </row>
    <row r="309" spans="1:6" ht="15" customHeight="1" thickBot="1">
      <c r="A309" s="1329" t="s">
        <v>183</v>
      </c>
      <c r="B309" s="143">
        <v>0</v>
      </c>
      <c r="C309" s="137">
        <v>0</v>
      </c>
      <c r="D309" s="137">
        <f t="shared" si="31"/>
        <v>0</v>
      </c>
      <c r="E309" s="205">
        <f t="shared" si="31"/>
        <v>0</v>
      </c>
    </row>
    <row r="310" spans="1:6" ht="15" thickBot="1">
      <c r="A310" s="1517" t="s">
        <v>850</v>
      </c>
      <c r="B310" s="137">
        <v>0</v>
      </c>
      <c r="C310" s="141">
        <v>0</v>
      </c>
      <c r="D310" s="141">
        <f t="shared" si="31"/>
        <v>0</v>
      </c>
      <c r="E310" s="740">
        <f t="shared" si="31"/>
        <v>0</v>
      </c>
    </row>
    <row r="311" spans="1:6">
      <c r="A311" s="2124" t="s">
        <v>184</v>
      </c>
      <c r="B311" s="2156">
        <f>SUM(B302+B303+B304+B305+B308+B309+B310)</f>
        <v>106804000</v>
      </c>
      <c r="C311" s="2144">
        <f>SUM(C302+C303+C304+C305+C308+C309+C310)</f>
        <v>27000000</v>
      </c>
      <c r="D311" s="2144">
        <f>SUM(D302+D303+D304+D305+D308+D309+D310)</f>
        <v>28350000</v>
      </c>
      <c r="E311" s="2164">
        <f>SUM(E302+E303+E304+E305+E308+E309+E310)</f>
        <v>29767500</v>
      </c>
    </row>
    <row r="312" spans="1:6" ht="15" thickBot="1">
      <c r="A312" s="2125"/>
      <c r="B312" s="2156"/>
      <c r="C312" s="2145"/>
      <c r="D312" s="2145"/>
      <c r="E312" s="2166"/>
    </row>
    <row r="313" spans="1:6">
      <c r="A313" s="2141"/>
      <c r="B313" s="2142"/>
      <c r="C313" s="2142"/>
      <c r="D313" s="2142"/>
      <c r="E313" s="2143"/>
      <c r="F313" s="131"/>
    </row>
    <row r="314" spans="1:6">
      <c r="A314" s="2110" t="s">
        <v>192</v>
      </c>
      <c r="B314" s="1973"/>
      <c r="C314" s="1973"/>
      <c r="D314" s="1973"/>
      <c r="E314" s="1996"/>
    </row>
    <row r="315" spans="1:6">
      <c r="A315" s="2110" t="s">
        <v>400</v>
      </c>
      <c r="B315" s="1973"/>
      <c r="C315" s="1973"/>
      <c r="D315" s="1973"/>
      <c r="E315" s="1996"/>
    </row>
    <row r="316" spans="1:6" ht="28.5" thickBot="1">
      <c r="A316" s="1261" t="s">
        <v>169</v>
      </c>
      <c r="B316" s="720" t="s">
        <v>240</v>
      </c>
      <c r="C316" s="279" t="s">
        <v>241</v>
      </c>
      <c r="D316" s="2107" t="s">
        <v>242</v>
      </c>
      <c r="E316" s="2092"/>
    </row>
    <row r="317" spans="1:6" ht="15" thickBot="1">
      <c r="A317" s="1263"/>
      <c r="B317" s="1492" t="s">
        <v>155</v>
      </c>
      <c r="C317" s="1493" t="s">
        <v>156</v>
      </c>
      <c r="D317" s="1494" t="s">
        <v>778</v>
      </c>
      <c r="E317" s="1494" t="s">
        <v>913</v>
      </c>
    </row>
    <row r="318" spans="1:6">
      <c r="A318" s="2115" t="s">
        <v>182</v>
      </c>
      <c r="B318" s="2009"/>
      <c r="C318" s="2010"/>
      <c r="D318" s="2010"/>
      <c r="E318" s="2011"/>
    </row>
    <row r="319" spans="1:6">
      <c r="A319" s="2115"/>
      <c r="B319" s="2131"/>
      <c r="C319" s="2015"/>
      <c r="D319" s="2015"/>
      <c r="E319" s="2016"/>
    </row>
    <row r="320" spans="1:6">
      <c r="A320" s="1324" t="s">
        <v>171</v>
      </c>
      <c r="B320" s="137">
        <v>0</v>
      </c>
      <c r="C320" s="143">
        <f>HEALTH!P28</f>
        <v>0</v>
      </c>
      <c r="D320" s="137">
        <f t="shared" ref="D320:E323" si="32">C320*5/100+C320</f>
        <v>0</v>
      </c>
      <c r="E320" s="205">
        <f t="shared" si="32"/>
        <v>0</v>
      </c>
    </row>
    <row r="321" spans="1:6">
      <c r="A321" s="1325" t="s">
        <v>172</v>
      </c>
      <c r="B321" s="135">
        <v>0</v>
      </c>
      <c r="C321" s="136">
        <f>HEALTH!P116</f>
        <v>0</v>
      </c>
      <c r="D321" s="135">
        <f t="shared" si="32"/>
        <v>0</v>
      </c>
      <c r="E321" s="202">
        <f t="shared" si="32"/>
        <v>0</v>
      </c>
    </row>
    <row r="322" spans="1:6" ht="18" customHeight="1">
      <c r="A322" s="1324" t="s">
        <v>173</v>
      </c>
      <c r="B322" s="137">
        <v>0</v>
      </c>
      <c r="C322" s="143">
        <v>0</v>
      </c>
      <c r="D322" s="137">
        <f t="shared" si="32"/>
        <v>0</v>
      </c>
      <c r="E322" s="205">
        <f t="shared" si="32"/>
        <v>0</v>
      </c>
    </row>
    <row r="323" spans="1:6">
      <c r="A323" s="1324" t="s">
        <v>174</v>
      </c>
      <c r="B323" s="137">
        <v>0</v>
      </c>
      <c r="C323" s="143">
        <v>0</v>
      </c>
      <c r="D323" s="137">
        <f t="shared" si="32"/>
        <v>0</v>
      </c>
      <c r="E323" s="205">
        <f t="shared" si="32"/>
        <v>0</v>
      </c>
    </row>
    <row r="324" spans="1:6">
      <c r="A324" s="2115" t="s">
        <v>175</v>
      </c>
      <c r="B324" s="2009"/>
      <c r="C324" s="2010"/>
      <c r="D324" s="2010"/>
      <c r="E324" s="2011"/>
    </row>
    <row r="325" spans="1:6">
      <c r="A325" s="2115"/>
      <c r="B325" s="2012"/>
      <c r="C325" s="2013"/>
      <c r="D325" s="2013"/>
      <c r="E325" s="2014"/>
    </row>
    <row r="326" spans="1:6" ht="21" customHeight="1">
      <c r="A326" s="1324" t="s">
        <v>176</v>
      </c>
      <c r="B326" s="137">
        <v>0</v>
      </c>
      <c r="C326" s="143">
        <v>0</v>
      </c>
      <c r="D326" s="137">
        <f t="shared" ref="D326:E328" si="33">C326*5/100+C326</f>
        <v>0</v>
      </c>
      <c r="E326" s="205">
        <f t="shared" si="33"/>
        <v>0</v>
      </c>
    </row>
    <row r="327" spans="1:6" ht="16" customHeight="1">
      <c r="A327" s="1324" t="s">
        <v>183</v>
      </c>
      <c r="B327" s="137">
        <v>0</v>
      </c>
      <c r="C327" s="143">
        <v>0</v>
      </c>
      <c r="D327" s="137">
        <f t="shared" si="33"/>
        <v>0</v>
      </c>
      <c r="E327" s="205">
        <f t="shared" si="33"/>
        <v>0</v>
      </c>
    </row>
    <row r="328" spans="1:6">
      <c r="A328" s="1517" t="s">
        <v>850</v>
      </c>
      <c r="B328" s="137">
        <v>0</v>
      </c>
      <c r="C328" s="143">
        <v>0</v>
      </c>
      <c r="D328" s="137">
        <f t="shared" si="33"/>
        <v>0</v>
      </c>
      <c r="E328" s="205">
        <f t="shared" si="33"/>
        <v>0</v>
      </c>
    </row>
    <row r="329" spans="1:6">
      <c r="A329" s="1262" t="s">
        <v>389</v>
      </c>
      <c r="B329" s="1936">
        <f>SUM(B320+B321+B322+B323+B326+B327+B328)</f>
        <v>0</v>
      </c>
      <c r="C329" s="2146">
        <f>SUM(C320+C321+C322+C323+C326+C327+C328)</f>
        <v>0</v>
      </c>
      <c r="D329" s="1936">
        <f>SUM(D320+D321+D322+D323+D326+D327+D328)</f>
        <v>0</v>
      </c>
      <c r="E329" s="1993">
        <f>SUM(E320+E321+E322+E323+E326+E327+E328)</f>
        <v>0</v>
      </c>
    </row>
    <row r="330" spans="1:6">
      <c r="A330" s="1262" t="s">
        <v>192</v>
      </c>
      <c r="B330" s="1936"/>
      <c r="C330" s="2146"/>
      <c r="D330" s="1936"/>
      <c r="E330" s="1993"/>
    </row>
    <row r="331" spans="1:6">
      <c r="A331" s="2108"/>
      <c r="B331" s="2108"/>
      <c r="C331" s="2108"/>
      <c r="D331" s="2108"/>
      <c r="E331" s="2108"/>
      <c r="F331" s="131"/>
    </row>
    <row r="332" spans="1:6">
      <c r="A332" s="2110" t="s">
        <v>378</v>
      </c>
      <c r="B332" s="1973"/>
      <c r="C332" s="1973"/>
      <c r="D332" s="1973"/>
      <c r="E332" s="1996"/>
    </row>
    <row r="333" spans="1:6">
      <c r="A333" s="2110"/>
      <c r="B333" s="1973"/>
      <c r="C333" s="1973"/>
      <c r="D333" s="1973"/>
      <c r="E333" s="1996"/>
    </row>
    <row r="334" spans="1:6" ht="28.5" thickBot="1">
      <c r="A334" s="1327" t="s">
        <v>169</v>
      </c>
      <c r="B334" s="728" t="s">
        <v>240</v>
      </c>
      <c r="C334" s="720" t="s">
        <v>241</v>
      </c>
      <c r="D334" s="2091" t="s">
        <v>242</v>
      </c>
      <c r="E334" s="2092"/>
    </row>
    <row r="335" spans="1:6" ht="15" thickBot="1">
      <c r="A335" s="1328"/>
      <c r="B335" s="1492" t="s">
        <v>155</v>
      </c>
      <c r="C335" s="1493" t="s">
        <v>156</v>
      </c>
      <c r="D335" s="1494" t="s">
        <v>778</v>
      </c>
      <c r="E335" s="1494" t="s">
        <v>913</v>
      </c>
    </row>
    <row r="336" spans="1:6">
      <c r="A336" s="2112" t="s">
        <v>182</v>
      </c>
      <c r="B336" s="2009"/>
      <c r="C336" s="2010"/>
      <c r="D336" s="2010"/>
      <c r="E336" s="2011"/>
    </row>
    <row r="337" spans="1:6">
      <c r="A337" s="2118"/>
      <c r="B337" s="2012"/>
      <c r="C337" s="2013"/>
      <c r="D337" s="2013"/>
      <c r="E337" s="2014"/>
    </row>
    <row r="338" spans="1:6">
      <c r="A338" s="1329" t="s">
        <v>171</v>
      </c>
      <c r="B338" s="137">
        <v>0</v>
      </c>
      <c r="C338" s="137" t="e">
        <f>HEALTH!#REF!</f>
        <v>#REF!</v>
      </c>
      <c r="D338" s="137" t="e">
        <f t="shared" ref="D338:E341" si="34">C338*5/100+C338</f>
        <v>#REF!</v>
      </c>
      <c r="E338" s="205" t="e">
        <f t="shared" si="34"/>
        <v>#REF!</v>
      </c>
    </row>
    <row r="339" spans="1:6">
      <c r="A339" s="1330" t="s">
        <v>172</v>
      </c>
      <c r="B339" s="135">
        <v>5038060</v>
      </c>
      <c r="C339" s="135" t="e">
        <f>HEALTH!#REF!</f>
        <v>#REF!</v>
      </c>
      <c r="D339" s="135" t="e">
        <f t="shared" si="34"/>
        <v>#REF!</v>
      </c>
      <c r="E339" s="202" t="e">
        <f t="shared" si="34"/>
        <v>#REF!</v>
      </c>
    </row>
    <row r="340" spans="1:6" ht="16" customHeight="1">
      <c r="A340" s="1329" t="s">
        <v>173</v>
      </c>
      <c r="B340" s="137">
        <v>0</v>
      </c>
      <c r="C340" s="137">
        <v>0</v>
      </c>
      <c r="D340" s="137">
        <f t="shared" si="34"/>
        <v>0</v>
      </c>
      <c r="E340" s="205">
        <f t="shared" si="34"/>
        <v>0</v>
      </c>
    </row>
    <row r="341" spans="1:6">
      <c r="A341" s="1332" t="s">
        <v>174</v>
      </c>
      <c r="B341" s="161">
        <f>[2]Health!$W$139</f>
        <v>0</v>
      </c>
      <c r="C341" s="161">
        <v>0</v>
      </c>
      <c r="D341" s="161">
        <f t="shared" si="34"/>
        <v>0</v>
      </c>
      <c r="E341" s="271">
        <f t="shared" si="34"/>
        <v>0</v>
      </c>
    </row>
    <row r="342" spans="1:6">
      <c r="A342" s="2124" t="s">
        <v>175</v>
      </c>
      <c r="B342" s="2010"/>
      <c r="C342" s="2010"/>
      <c r="D342" s="2010"/>
      <c r="E342" s="2011"/>
    </row>
    <row r="343" spans="1:6">
      <c r="A343" s="2126"/>
      <c r="B343" s="2015"/>
      <c r="C343" s="2015"/>
      <c r="D343" s="2015"/>
      <c r="E343" s="2016"/>
    </row>
    <row r="344" spans="1:6" ht="16" customHeight="1">
      <c r="A344" s="1329" t="s">
        <v>176</v>
      </c>
      <c r="B344" s="721">
        <v>0</v>
      </c>
      <c r="C344" s="137">
        <v>0</v>
      </c>
      <c r="D344" s="137">
        <f t="shared" ref="D344:E346" si="35">C344*5/100+C344</f>
        <v>0</v>
      </c>
      <c r="E344" s="205">
        <f t="shared" si="35"/>
        <v>0</v>
      </c>
    </row>
    <row r="345" spans="1:6" ht="22" customHeight="1">
      <c r="A345" s="1329" t="s">
        <v>183</v>
      </c>
      <c r="B345" s="721">
        <v>0</v>
      </c>
      <c r="C345" s="137">
        <v>0</v>
      </c>
      <c r="D345" s="137">
        <f t="shared" si="35"/>
        <v>0</v>
      </c>
      <c r="E345" s="205">
        <f t="shared" si="35"/>
        <v>0</v>
      </c>
    </row>
    <row r="346" spans="1:6">
      <c r="A346" s="1517" t="s">
        <v>850</v>
      </c>
      <c r="B346" s="721">
        <f>[2]Health!$W$188</f>
        <v>0</v>
      </c>
      <c r="C346" s="137">
        <v>0</v>
      </c>
      <c r="D346" s="137">
        <f t="shared" si="35"/>
        <v>0</v>
      </c>
      <c r="E346" s="205">
        <f t="shared" si="35"/>
        <v>0</v>
      </c>
    </row>
    <row r="347" spans="1:6">
      <c r="A347" s="2125" t="s">
        <v>193</v>
      </c>
      <c r="B347" s="2146">
        <f>SUM(B338+B339+B340+B341+B344+B345+B346)</f>
        <v>5038060</v>
      </c>
      <c r="C347" s="1936" t="e">
        <f>SUM(C338+C339+C340+C341+C344+C345+C346)</f>
        <v>#REF!</v>
      </c>
      <c r="D347" s="1936" t="e">
        <f>SUM(D338+D339+D340+D341+D344+D345+D346)</f>
        <v>#REF!</v>
      </c>
      <c r="E347" s="1993" t="e">
        <f>SUM(E338+E339+E340+E341+E344+E345+E346)</f>
        <v>#REF!</v>
      </c>
    </row>
    <row r="348" spans="1:6">
      <c r="A348" s="2125"/>
      <c r="B348" s="2146"/>
      <c r="C348" s="1936"/>
      <c r="D348" s="1936"/>
      <c r="E348" s="1993"/>
    </row>
    <row r="349" spans="1:6">
      <c r="A349" s="2104"/>
      <c r="B349" s="2105"/>
      <c r="C349" s="2105"/>
      <c r="D349" s="2105"/>
      <c r="E349" s="2106"/>
      <c r="F349" s="131"/>
    </row>
    <row r="350" spans="1:6">
      <c r="A350" s="208" t="s">
        <v>379</v>
      </c>
      <c r="B350" s="729"/>
      <c r="C350" s="729"/>
      <c r="D350" s="729"/>
      <c r="E350" s="752"/>
    </row>
    <row r="351" spans="1:6">
      <c r="A351" s="208"/>
      <c r="B351" s="729"/>
      <c r="C351" s="729"/>
      <c r="D351" s="729"/>
      <c r="E351" s="752"/>
    </row>
    <row r="352" spans="1:6">
      <c r="A352" s="208"/>
      <c r="B352" s="729"/>
      <c r="C352" s="729"/>
      <c r="D352" s="729"/>
      <c r="E352" s="752"/>
    </row>
    <row r="353" spans="1:6" ht="28.5" thickBot="1">
      <c r="A353" s="1327" t="s">
        <v>169</v>
      </c>
      <c r="B353" s="728" t="s">
        <v>240</v>
      </c>
      <c r="C353" s="720" t="s">
        <v>241</v>
      </c>
      <c r="D353" s="2091" t="s">
        <v>242</v>
      </c>
      <c r="E353" s="2092"/>
    </row>
    <row r="354" spans="1:6" ht="15" thickBot="1">
      <c r="A354" s="1328"/>
      <c r="B354" s="1492" t="s">
        <v>155</v>
      </c>
      <c r="C354" s="1493" t="s">
        <v>156</v>
      </c>
      <c r="D354" s="1494" t="s">
        <v>778</v>
      </c>
      <c r="E354" s="1494" t="s">
        <v>913</v>
      </c>
    </row>
    <row r="355" spans="1:6">
      <c r="A355" s="2112" t="s">
        <v>182</v>
      </c>
      <c r="B355" s="2009"/>
      <c r="C355" s="2010"/>
      <c r="D355" s="2010"/>
      <c r="E355" s="2011"/>
    </row>
    <row r="356" spans="1:6">
      <c r="A356" s="2115"/>
      <c r="B356" s="2131"/>
      <c r="C356" s="2015"/>
      <c r="D356" s="2015"/>
      <c r="E356" s="2016"/>
    </row>
    <row r="357" spans="1:6">
      <c r="A357" s="1324" t="s">
        <v>171</v>
      </c>
      <c r="B357" s="137">
        <v>0</v>
      </c>
      <c r="C357" s="137" t="e">
        <f>HEALTH!#REF!</f>
        <v>#REF!</v>
      </c>
      <c r="D357" s="137" t="e">
        <f t="shared" ref="D357:E360" si="36">C357*5/100+C357</f>
        <v>#REF!</v>
      </c>
      <c r="E357" s="205" t="e">
        <f t="shared" si="36"/>
        <v>#REF!</v>
      </c>
    </row>
    <row r="358" spans="1:6">
      <c r="A358" s="1324" t="s">
        <v>172</v>
      </c>
      <c r="B358" s="118">
        <v>0</v>
      </c>
      <c r="C358" s="118" t="e">
        <f>HEALTH!#REF!</f>
        <v>#REF!</v>
      </c>
      <c r="D358" s="118" t="e">
        <f t="shared" si="36"/>
        <v>#REF!</v>
      </c>
      <c r="E358" s="160" t="e">
        <f t="shared" si="36"/>
        <v>#REF!</v>
      </c>
    </row>
    <row r="359" spans="1:6" ht="16" customHeight="1">
      <c r="A359" s="1325" t="s">
        <v>173</v>
      </c>
      <c r="B359" s="162">
        <v>0</v>
      </c>
      <c r="C359" s="162">
        <v>0</v>
      </c>
      <c r="D359" s="162">
        <f t="shared" si="36"/>
        <v>0</v>
      </c>
      <c r="E359" s="204">
        <f t="shared" si="36"/>
        <v>0</v>
      </c>
    </row>
    <row r="360" spans="1:6">
      <c r="A360" s="1324" t="s">
        <v>401</v>
      </c>
      <c r="B360" s="137">
        <v>0</v>
      </c>
      <c r="C360" s="137">
        <v>0</v>
      </c>
      <c r="D360" s="137">
        <f t="shared" si="36"/>
        <v>0</v>
      </c>
      <c r="E360" s="205">
        <f t="shared" si="36"/>
        <v>0</v>
      </c>
    </row>
    <row r="361" spans="1:6">
      <c r="A361" s="2124" t="s">
        <v>175</v>
      </c>
      <c r="B361" s="1951">
        <v>0</v>
      </c>
      <c r="C361" s="1951"/>
      <c r="D361" s="1951"/>
      <c r="E361" s="1952"/>
    </row>
    <row r="362" spans="1:6">
      <c r="A362" s="2126"/>
      <c r="B362" s="1954"/>
      <c r="C362" s="1954"/>
      <c r="D362" s="1954"/>
      <c r="E362" s="1955"/>
    </row>
    <row r="363" spans="1:6" ht="24" customHeight="1">
      <c r="A363" s="1329" t="s">
        <v>176</v>
      </c>
      <c r="B363" s="143">
        <v>0</v>
      </c>
      <c r="C363" s="137">
        <v>0</v>
      </c>
      <c r="D363" s="137">
        <f t="shared" ref="D363:E365" si="37">C363*5/100+C363</f>
        <v>0</v>
      </c>
      <c r="E363" s="205">
        <f t="shared" si="37"/>
        <v>0</v>
      </c>
    </row>
    <row r="364" spans="1:6" ht="15" customHeight="1">
      <c r="A364" s="1330" t="s">
        <v>398</v>
      </c>
      <c r="B364" s="108">
        <v>0</v>
      </c>
      <c r="C364" s="162">
        <v>0</v>
      </c>
      <c r="D364" s="162">
        <f t="shared" si="37"/>
        <v>0</v>
      </c>
      <c r="E364" s="204">
        <f t="shared" si="37"/>
        <v>0</v>
      </c>
    </row>
    <row r="365" spans="1:6">
      <c r="A365" s="1517" t="s">
        <v>850</v>
      </c>
      <c r="B365" s="143">
        <v>0</v>
      </c>
      <c r="C365" s="137">
        <v>0</v>
      </c>
      <c r="D365" s="137">
        <f t="shared" si="37"/>
        <v>0</v>
      </c>
      <c r="E365" s="205">
        <f t="shared" si="37"/>
        <v>0</v>
      </c>
    </row>
    <row r="366" spans="1:6">
      <c r="A366" s="2125" t="s">
        <v>184</v>
      </c>
      <c r="B366" s="2146">
        <v>0</v>
      </c>
      <c r="C366" s="1936" t="e">
        <f>SUM(C357+C358+C359+C360+C363+C364+C365)</f>
        <v>#REF!</v>
      </c>
      <c r="D366" s="1936" t="e">
        <f>SUM(D357+D358+D359+D360+D363+D364+D365)</f>
        <v>#REF!</v>
      </c>
      <c r="E366" s="1993" t="e">
        <f>SUM(E357+E358+E359+E360+E363+E364+E365)</f>
        <v>#REF!</v>
      </c>
    </row>
    <row r="367" spans="1:6">
      <c r="A367" s="2125"/>
      <c r="B367" s="2146"/>
      <c r="C367" s="1936"/>
      <c r="D367" s="1936"/>
      <c r="E367" s="1993"/>
    </row>
    <row r="368" spans="1:6">
      <c r="A368" s="2104"/>
      <c r="B368" s="2105"/>
      <c r="C368" s="2105"/>
      <c r="D368" s="2105"/>
      <c r="E368" s="2106"/>
      <c r="F368" s="131"/>
    </row>
    <row r="369" spans="1:5">
      <c r="A369" s="2110" t="s">
        <v>402</v>
      </c>
      <c r="B369" s="1973"/>
      <c r="C369" s="1973"/>
      <c r="D369" s="1973"/>
      <c r="E369" s="1996"/>
    </row>
    <row r="370" spans="1:5">
      <c r="A370" s="2110"/>
      <c r="B370" s="1973"/>
      <c r="C370" s="1973"/>
      <c r="D370" s="1973"/>
      <c r="E370" s="1996"/>
    </row>
    <row r="371" spans="1:5">
      <c r="A371" s="2000"/>
      <c r="B371" s="2001"/>
      <c r="C371" s="2001"/>
      <c r="D371" s="2001"/>
      <c r="E371" s="1997"/>
    </row>
    <row r="372" spans="1:5" ht="28.5" thickBot="1">
      <c r="A372" s="1341" t="s">
        <v>169</v>
      </c>
      <c r="B372" s="820" t="s">
        <v>240</v>
      </c>
      <c r="C372" s="821" t="s">
        <v>241</v>
      </c>
      <c r="D372" s="2147" t="s">
        <v>242</v>
      </c>
      <c r="E372" s="2148"/>
    </row>
    <row r="373" spans="1:5" ht="15" thickBot="1">
      <c r="A373" s="1342"/>
      <c r="B373" s="1492" t="s">
        <v>155</v>
      </c>
      <c r="C373" s="1493" t="s">
        <v>156</v>
      </c>
      <c r="D373" s="1494" t="s">
        <v>778</v>
      </c>
      <c r="E373" s="1494" t="s">
        <v>913</v>
      </c>
    </row>
    <row r="374" spans="1:5">
      <c r="A374" s="2124" t="s">
        <v>182</v>
      </c>
      <c r="B374" s="2015"/>
      <c r="C374" s="2015"/>
      <c r="D374" s="2015"/>
      <c r="E374" s="2016"/>
    </row>
    <row r="375" spans="1:5">
      <c r="A375" s="2125"/>
      <c r="B375" s="2015"/>
      <c r="C375" s="2015"/>
      <c r="D375" s="2015"/>
      <c r="E375" s="2016"/>
    </row>
    <row r="376" spans="1:5" ht="26.15" customHeight="1">
      <c r="A376" s="2125"/>
      <c r="B376" s="2015"/>
      <c r="C376" s="2015"/>
      <c r="D376" s="2015"/>
      <c r="E376" s="2016"/>
    </row>
    <row r="377" spans="1:5">
      <c r="A377" s="1329" t="s">
        <v>171</v>
      </c>
      <c r="B377" s="137">
        <v>0</v>
      </c>
      <c r="C377" s="143" t="e">
        <f>HEALTH!#REF!</f>
        <v>#REF!</v>
      </c>
      <c r="D377" s="137" t="e">
        <f t="shared" ref="D377:E380" si="38">C377*5/100+C377</f>
        <v>#REF!</v>
      </c>
      <c r="E377" s="205" t="e">
        <f t="shared" si="38"/>
        <v>#REF!</v>
      </c>
    </row>
    <row r="378" spans="1:5" ht="26.15" customHeight="1">
      <c r="A378" s="1329" t="s">
        <v>172</v>
      </c>
      <c r="B378" s="118">
        <v>0</v>
      </c>
      <c r="C378" s="133" t="e">
        <f>HEALTH!#REF!</f>
        <v>#REF!</v>
      </c>
      <c r="D378" s="118" t="e">
        <f t="shared" si="38"/>
        <v>#REF!</v>
      </c>
      <c r="E378" s="160" t="e">
        <f t="shared" si="38"/>
        <v>#REF!</v>
      </c>
    </row>
    <row r="379" spans="1:5" ht="16" customHeight="1">
      <c r="A379" s="1330" t="s">
        <v>173</v>
      </c>
      <c r="B379" s="162">
        <v>0</v>
      </c>
      <c r="C379" s="108">
        <v>0</v>
      </c>
      <c r="D379" s="162">
        <f t="shared" si="38"/>
        <v>0</v>
      </c>
      <c r="E379" s="204">
        <f t="shared" si="38"/>
        <v>0</v>
      </c>
    </row>
    <row r="380" spans="1:5">
      <c r="A380" s="1332" t="s">
        <v>401</v>
      </c>
      <c r="B380" s="137">
        <v>0</v>
      </c>
      <c r="C380" s="743">
        <v>0</v>
      </c>
      <c r="D380" s="137">
        <f t="shared" si="38"/>
        <v>0</v>
      </c>
      <c r="E380" s="740">
        <f t="shared" si="38"/>
        <v>0</v>
      </c>
    </row>
    <row r="381" spans="1:5">
      <c r="A381" s="2124" t="s">
        <v>175</v>
      </c>
      <c r="B381" s="1951"/>
      <c r="C381" s="1951"/>
      <c r="D381" s="1951"/>
      <c r="E381" s="1952"/>
    </row>
    <row r="382" spans="1:5">
      <c r="A382" s="2126"/>
      <c r="B382" s="1954"/>
      <c r="C382" s="1954"/>
      <c r="D382" s="1954"/>
      <c r="E382" s="1955"/>
    </row>
    <row r="383" spans="1:5">
      <c r="A383" s="1329" t="s">
        <v>176</v>
      </c>
      <c r="B383" s="137">
        <v>0</v>
      </c>
      <c r="C383" s="143">
        <v>0</v>
      </c>
      <c r="D383" s="118">
        <f t="shared" ref="D383:E386" si="39">C383*5/100+C383</f>
        <v>0</v>
      </c>
      <c r="E383" s="205">
        <f t="shared" si="39"/>
        <v>0</v>
      </c>
    </row>
    <row r="384" spans="1:5">
      <c r="A384" s="1332" t="s">
        <v>398</v>
      </c>
      <c r="B384" s="2155">
        <v>0</v>
      </c>
      <c r="C384" s="2010">
        <v>0</v>
      </c>
      <c r="D384" s="2155">
        <f t="shared" si="39"/>
        <v>0</v>
      </c>
      <c r="E384" s="2011">
        <f t="shared" si="39"/>
        <v>0</v>
      </c>
    </row>
    <row r="385" spans="1:6">
      <c r="A385" s="1340" t="s">
        <v>192</v>
      </c>
      <c r="B385" s="1978"/>
      <c r="C385" s="2013"/>
      <c r="D385" s="1978">
        <f t="shared" si="39"/>
        <v>0</v>
      </c>
      <c r="E385" s="2014">
        <f t="shared" si="39"/>
        <v>0</v>
      </c>
    </row>
    <row r="386" spans="1:6">
      <c r="A386" s="1517" t="s">
        <v>850</v>
      </c>
      <c r="B386" s="137">
        <v>0</v>
      </c>
      <c r="C386" s="143">
        <v>0</v>
      </c>
      <c r="D386" s="137">
        <f t="shared" si="39"/>
        <v>0</v>
      </c>
      <c r="E386" s="205">
        <f t="shared" si="39"/>
        <v>0</v>
      </c>
    </row>
    <row r="387" spans="1:6">
      <c r="A387" s="2125" t="s">
        <v>184</v>
      </c>
      <c r="B387" s="1936">
        <f>SUM(B377+B378+B379+B380+B383+B384+B386)</f>
        <v>0</v>
      </c>
      <c r="C387" s="2146" t="e">
        <f>SUM(C377+C378+C379+C380+C383+C384+C386)</f>
        <v>#REF!</v>
      </c>
      <c r="D387" s="1936" t="e">
        <f>SUM(D377+D378+D379+D380+D383+D384+D386)</f>
        <v>#REF!</v>
      </c>
      <c r="E387" s="1993" t="e">
        <f>SUM(E377+E378+E379+E380+E383+E384+E386)</f>
        <v>#REF!</v>
      </c>
    </row>
    <row r="388" spans="1:6">
      <c r="A388" s="2125"/>
      <c r="B388" s="1936"/>
      <c r="C388" s="2146"/>
      <c r="D388" s="1936"/>
      <c r="E388" s="1993"/>
    </row>
    <row r="389" spans="1:6">
      <c r="A389" s="2104"/>
      <c r="B389" s="2105"/>
      <c r="C389" s="2105"/>
      <c r="D389" s="2105"/>
      <c r="E389" s="2106"/>
      <c r="F389" s="131"/>
    </row>
    <row r="390" spans="1:6">
      <c r="A390" s="2110" t="s">
        <v>382</v>
      </c>
      <c r="B390" s="1973"/>
      <c r="C390" s="1973"/>
      <c r="D390" s="1973"/>
      <c r="E390" s="1996"/>
    </row>
    <row r="391" spans="1:6">
      <c r="A391" s="2110"/>
      <c r="B391" s="1973"/>
      <c r="C391" s="1973"/>
      <c r="D391" s="1973"/>
      <c r="E391" s="1996"/>
    </row>
    <row r="392" spans="1:6">
      <c r="A392" s="2110"/>
      <c r="B392" s="1973"/>
      <c r="C392" s="1973"/>
      <c r="D392" s="1973"/>
      <c r="E392" s="1996"/>
    </row>
    <row r="393" spans="1:6" ht="28.5" thickBot="1">
      <c r="A393" s="1341" t="s">
        <v>169</v>
      </c>
      <c r="B393" s="823" t="s">
        <v>240</v>
      </c>
      <c r="C393" s="824" t="s">
        <v>241</v>
      </c>
      <c r="D393" s="2147" t="s">
        <v>242</v>
      </c>
      <c r="E393" s="2148"/>
    </row>
    <row r="394" spans="1:6" ht="15" thickBot="1">
      <c r="A394" s="1342"/>
      <c r="B394" s="1492" t="s">
        <v>155</v>
      </c>
      <c r="C394" s="1493" t="s">
        <v>156</v>
      </c>
      <c r="D394" s="1494" t="s">
        <v>778</v>
      </c>
      <c r="E394" s="1494" t="s">
        <v>913</v>
      </c>
    </row>
    <row r="395" spans="1:6">
      <c r="A395" s="2124" t="s">
        <v>182</v>
      </c>
      <c r="B395" s="2015"/>
      <c r="C395" s="2015"/>
      <c r="D395" s="2015"/>
      <c r="E395" s="2016"/>
    </row>
    <row r="396" spans="1:6">
      <c r="A396" s="2125"/>
      <c r="B396" s="2015"/>
      <c r="C396" s="2015"/>
      <c r="D396" s="2015"/>
      <c r="E396" s="2016"/>
    </row>
    <row r="397" spans="1:6">
      <c r="A397" s="1329" t="s">
        <v>171</v>
      </c>
      <c r="B397" s="137">
        <v>0</v>
      </c>
      <c r="C397" s="137" t="e">
        <f>HEALTH!#REF!</f>
        <v>#REF!</v>
      </c>
      <c r="D397" s="137" t="e">
        <f t="shared" ref="D397:E400" si="40">C397*5/100+C397</f>
        <v>#REF!</v>
      </c>
      <c r="E397" s="205" t="e">
        <f t="shared" si="40"/>
        <v>#REF!</v>
      </c>
    </row>
    <row r="398" spans="1:6">
      <c r="A398" s="1330" t="s">
        <v>172</v>
      </c>
      <c r="B398" s="370">
        <v>0</v>
      </c>
      <c r="C398" s="370" t="e">
        <f>HEALTH!#REF!</f>
        <v>#REF!</v>
      </c>
      <c r="D398" s="370" t="e">
        <f t="shared" si="40"/>
        <v>#REF!</v>
      </c>
      <c r="E398" s="370" t="e">
        <f t="shared" si="40"/>
        <v>#REF!</v>
      </c>
    </row>
    <row r="399" spans="1:6" ht="16" customHeight="1">
      <c r="A399" s="1329" t="s">
        <v>173</v>
      </c>
      <c r="B399" s="370">
        <v>0</v>
      </c>
      <c r="C399" s="370">
        <v>0</v>
      </c>
      <c r="D399" s="370">
        <f t="shared" si="40"/>
        <v>0</v>
      </c>
      <c r="E399" s="370">
        <f t="shared" si="40"/>
        <v>0</v>
      </c>
    </row>
    <row r="400" spans="1:6">
      <c r="A400" s="1330" t="s">
        <v>174</v>
      </c>
      <c r="B400" s="370">
        <v>0</v>
      </c>
      <c r="C400" s="370">
        <v>0</v>
      </c>
      <c r="D400" s="370">
        <f t="shared" si="40"/>
        <v>0</v>
      </c>
      <c r="E400" s="370">
        <f t="shared" si="40"/>
        <v>0</v>
      </c>
    </row>
    <row r="401" spans="1:6">
      <c r="A401" s="2124" t="s">
        <v>175</v>
      </c>
      <c r="B401" s="2123"/>
      <c r="C401" s="2123"/>
      <c r="D401" s="2123"/>
      <c r="E401" s="2123"/>
    </row>
    <row r="402" spans="1:6">
      <c r="A402" s="2126"/>
      <c r="B402" s="2123"/>
      <c r="C402" s="2123"/>
      <c r="D402" s="2123"/>
      <c r="E402" s="2123"/>
    </row>
    <row r="403" spans="1:6" ht="16" customHeight="1">
      <c r="A403" s="1329" t="s">
        <v>176</v>
      </c>
      <c r="B403" s="370">
        <v>0</v>
      </c>
      <c r="C403" s="370">
        <v>0</v>
      </c>
      <c r="D403" s="370">
        <f t="shared" ref="D403:E405" si="41">C403*5/100+C403</f>
        <v>0</v>
      </c>
      <c r="E403" s="370">
        <f t="shared" si="41"/>
        <v>0</v>
      </c>
    </row>
    <row r="404" spans="1:6" ht="18" customHeight="1">
      <c r="A404" s="1329" t="s">
        <v>183</v>
      </c>
      <c r="B404" s="370">
        <v>0</v>
      </c>
      <c r="C404" s="370">
        <v>0</v>
      </c>
      <c r="D404" s="370">
        <f t="shared" si="41"/>
        <v>0</v>
      </c>
      <c r="E404" s="370">
        <f t="shared" si="41"/>
        <v>0</v>
      </c>
    </row>
    <row r="405" spans="1:6">
      <c r="A405" s="1517" t="s">
        <v>850</v>
      </c>
      <c r="B405" s="370">
        <v>0</v>
      </c>
      <c r="C405" s="370">
        <v>0</v>
      </c>
      <c r="D405" s="370">
        <f t="shared" si="41"/>
        <v>0</v>
      </c>
      <c r="E405" s="370">
        <f t="shared" si="41"/>
        <v>0</v>
      </c>
    </row>
    <row r="406" spans="1:6">
      <c r="A406" s="1327" t="s">
        <v>392</v>
      </c>
      <c r="B406" s="2154">
        <f>SUM(B397+B398+B399+B400+B403+B404+B405)</f>
        <v>0</v>
      </c>
      <c r="C406" s="2154" t="e">
        <f>SUM(C397+C398+C399+C400+C403+C404+C405)</f>
        <v>#REF!</v>
      </c>
      <c r="D406" s="2154" t="e">
        <f>SUM(D397+D398+D399+D400+D403+D404+D405)</f>
        <v>#REF!</v>
      </c>
      <c r="E406" s="2154" t="e">
        <f>SUM(E397+E398+E399+E400+E403+E404+E405)</f>
        <v>#REF!</v>
      </c>
    </row>
    <row r="407" spans="1:6">
      <c r="A407" s="1336"/>
      <c r="B407" s="2154"/>
      <c r="C407" s="2154"/>
      <c r="D407" s="2154"/>
      <c r="E407" s="2154"/>
    </row>
    <row r="408" spans="1:6">
      <c r="A408" s="2104"/>
      <c r="B408" s="2127"/>
      <c r="C408" s="2127"/>
      <c r="D408" s="2127"/>
      <c r="E408" s="2128"/>
      <c r="F408" s="131"/>
    </row>
    <row r="409" spans="1:6">
      <c r="A409" s="2110" t="s">
        <v>383</v>
      </c>
      <c r="B409" s="1973"/>
      <c r="C409" s="1973"/>
      <c r="D409" s="1973"/>
      <c r="E409" s="1996"/>
    </row>
    <row r="410" spans="1:6">
      <c r="A410" s="2110"/>
      <c r="B410" s="1973"/>
      <c r="C410" s="1973"/>
      <c r="D410" s="1973"/>
      <c r="E410" s="1996"/>
    </row>
    <row r="411" spans="1:6">
      <c r="A411" s="2000"/>
      <c r="B411" s="2001"/>
      <c r="C411" s="2001"/>
      <c r="D411" s="2001"/>
      <c r="E411" s="1997"/>
    </row>
    <row r="412" spans="1:6" ht="28.5" thickBot="1">
      <c r="A412" s="1343" t="s">
        <v>169</v>
      </c>
      <c r="B412" s="823" t="s">
        <v>240</v>
      </c>
      <c r="C412" s="824" t="s">
        <v>241</v>
      </c>
      <c r="D412" s="2132" t="s">
        <v>242</v>
      </c>
      <c r="E412" s="2133"/>
    </row>
    <row r="413" spans="1:6" ht="15" thickBot="1">
      <c r="A413" s="1343"/>
      <c r="B413" s="1492" t="s">
        <v>155</v>
      </c>
      <c r="C413" s="1493" t="s">
        <v>156</v>
      </c>
      <c r="D413" s="1494" t="s">
        <v>778</v>
      </c>
      <c r="E413" s="1494" t="s">
        <v>913</v>
      </c>
    </row>
    <row r="414" spans="1:6">
      <c r="A414" s="1261" t="s">
        <v>251</v>
      </c>
      <c r="B414" s="1962"/>
      <c r="C414" s="1963"/>
      <c r="D414" s="1963"/>
      <c r="E414" s="1964"/>
    </row>
    <row r="415" spans="1:6">
      <c r="A415" s="1263" t="s">
        <v>192</v>
      </c>
      <c r="B415" s="1965"/>
      <c r="C415" s="1966"/>
      <c r="D415" s="1966"/>
      <c r="E415" s="1967"/>
    </row>
    <row r="416" spans="1:6">
      <c r="A416" s="1329" t="s">
        <v>171</v>
      </c>
      <c r="B416" s="143">
        <v>0</v>
      </c>
      <c r="C416" s="137" t="e">
        <f>HEALTH!#REF!</f>
        <v>#REF!</v>
      </c>
      <c r="D416" s="137" t="e">
        <f t="shared" ref="D416:E420" si="42">C416*5/100+C416</f>
        <v>#REF!</v>
      </c>
      <c r="E416" s="205" t="e">
        <f t="shared" si="42"/>
        <v>#REF!</v>
      </c>
    </row>
    <row r="417" spans="1:6">
      <c r="A417" s="1330" t="s">
        <v>172</v>
      </c>
      <c r="B417" s="136">
        <v>0</v>
      </c>
      <c r="C417" s="135" t="e">
        <f>HEALTH!#REF!</f>
        <v>#REF!</v>
      </c>
      <c r="D417" s="135" t="e">
        <f t="shared" si="42"/>
        <v>#REF!</v>
      </c>
      <c r="E417" s="202" t="e">
        <f t="shared" si="42"/>
        <v>#REF!</v>
      </c>
    </row>
    <row r="418" spans="1:6" ht="16" customHeight="1">
      <c r="A418" s="1329" t="s">
        <v>173</v>
      </c>
      <c r="B418" s="143">
        <v>0</v>
      </c>
      <c r="C418" s="137">
        <v>0</v>
      </c>
      <c r="D418" s="137">
        <f t="shared" si="42"/>
        <v>0</v>
      </c>
      <c r="E418" s="205">
        <f t="shared" si="42"/>
        <v>0</v>
      </c>
    </row>
    <row r="419" spans="1:6">
      <c r="A419" s="2137" t="s">
        <v>174</v>
      </c>
      <c r="B419" s="1969">
        <v>0</v>
      </c>
      <c r="C419" s="1934">
        <v>0</v>
      </c>
      <c r="D419" s="1934">
        <f t="shared" si="42"/>
        <v>0</v>
      </c>
      <c r="E419" s="1990">
        <f t="shared" si="42"/>
        <v>0</v>
      </c>
    </row>
    <row r="420" spans="1:6">
      <c r="A420" s="2138"/>
      <c r="B420" s="1916"/>
      <c r="C420" s="1935"/>
      <c r="D420" s="1935">
        <f t="shared" si="42"/>
        <v>0</v>
      </c>
      <c r="E420" s="1992">
        <f t="shared" si="42"/>
        <v>0</v>
      </c>
    </row>
    <row r="421" spans="1:6">
      <c r="A421" s="2124" t="s">
        <v>175</v>
      </c>
      <c r="B421" s="153"/>
      <c r="C421" s="153"/>
      <c r="D421" s="153"/>
      <c r="E421" s="154"/>
    </row>
    <row r="422" spans="1:6">
      <c r="A422" s="2126"/>
      <c r="B422" s="156"/>
      <c r="C422" s="156"/>
      <c r="D422" s="156"/>
      <c r="E422" s="157"/>
    </row>
    <row r="423" spans="1:6" ht="16" customHeight="1">
      <c r="A423" s="1330" t="s">
        <v>176</v>
      </c>
      <c r="B423" s="108">
        <v>0</v>
      </c>
      <c r="C423" s="141">
        <v>0</v>
      </c>
      <c r="D423" s="141">
        <f t="shared" ref="D423:E425" si="43">C423*5/100+C423</f>
        <v>0</v>
      </c>
      <c r="E423" s="204">
        <f t="shared" si="43"/>
        <v>0</v>
      </c>
    </row>
    <row r="424" spans="1:6" ht="16" customHeight="1">
      <c r="A424" s="1329" t="s">
        <v>183</v>
      </c>
      <c r="B424" s="143">
        <v>0</v>
      </c>
      <c r="C424" s="137">
        <v>0</v>
      </c>
      <c r="D424" s="137">
        <f t="shared" si="43"/>
        <v>0</v>
      </c>
      <c r="E424" s="205">
        <f t="shared" si="43"/>
        <v>0</v>
      </c>
    </row>
    <row r="425" spans="1:6" ht="15" thickBot="1">
      <c r="A425" s="1517" t="s">
        <v>850</v>
      </c>
      <c r="B425" s="143">
        <v>0</v>
      </c>
      <c r="C425" s="137">
        <v>0</v>
      </c>
      <c r="D425" s="137">
        <f t="shared" si="43"/>
        <v>0</v>
      </c>
      <c r="E425" s="205">
        <f t="shared" si="43"/>
        <v>0</v>
      </c>
    </row>
    <row r="426" spans="1:6">
      <c r="A426" s="2124" t="s">
        <v>184</v>
      </c>
      <c r="B426" s="1917">
        <f>SUM(B416+B417+B418+B419+B423+B424+B425)</f>
        <v>0</v>
      </c>
      <c r="C426" s="1971" t="e">
        <f>SUM(C416+C417+C418+C419+C423+C424+C425)</f>
        <v>#REF!</v>
      </c>
      <c r="D426" s="1971" t="e">
        <f>SUM(D416+D417+D418+D419+D423+D424+D425)</f>
        <v>#REF!</v>
      </c>
      <c r="E426" s="2007" t="e">
        <f>SUM(E416+E417+E418+E419+E423+E424+E425)</f>
        <v>#REF!</v>
      </c>
    </row>
    <row r="427" spans="1:6" ht="15" thickBot="1">
      <c r="A427" s="2126"/>
      <c r="B427" s="1918"/>
      <c r="C427" s="1937"/>
      <c r="D427" s="1937"/>
      <c r="E427" s="1993"/>
    </row>
    <row r="428" spans="1:6" ht="15" thickBot="1">
      <c r="A428" s="1323"/>
      <c r="B428" s="131"/>
      <c r="C428" s="131"/>
      <c r="D428" s="131"/>
      <c r="E428" s="291"/>
      <c r="F428" s="131"/>
    </row>
    <row r="429" spans="1:6">
      <c r="A429" s="2110"/>
      <c r="B429" s="1972"/>
      <c r="C429" s="1972"/>
      <c r="D429" s="1972"/>
      <c r="E429" s="1996"/>
    </row>
    <row r="430" spans="1:6">
      <c r="A430" s="2110" t="s">
        <v>384</v>
      </c>
      <c r="B430" s="1973"/>
      <c r="C430" s="1973"/>
      <c r="D430" s="1973"/>
      <c r="E430" s="1996"/>
    </row>
    <row r="431" spans="1:6">
      <c r="A431" s="2110"/>
      <c r="B431" s="1973"/>
      <c r="C431" s="1973"/>
      <c r="D431" s="1973"/>
      <c r="E431" s="1996"/>
    </row>
    <row r="432" spans="1:6" ht="28.5" thickBot="1">
      <c r="A432" s="821" t="s">
        <v>169</v>
      </c>
      <c r="B432" s="825" t="s">
        <v>240</v>
      </c>
      <c r="C432" s="824" t="s">
        <v>241</v>
      </c>
      <c r="D432" s="2132" t="s">
        <v>242</v>
      </c>
      <c r="E432" s="2133"/>
    </row>
    <row r="433" spans="1:5" ht="15" thickBot="1">
      <c r="A433" s="1344"/>
      <c r="B433" s="1492" t="s">
        <v>155</v>
      </c>
      <c r="C433" s="1493" t="s">
        <v>156</v>
      </c>
      <c r="D433" s="1494" t="s">
        <v>778</v>
      </c>
      <c r="E433" s="1494" t="s">
        <v>913</v>
      </c>
    </row>
    <row r="434" spans="1:5">
      <c r="A434" s="2124" t="s">
        <v>182</v>
      </c>
      <c r="B434" s="2009"/>
      <c r="C434" s="2010"/>
      <c r="D434" s="2010"/>
      <c r="E434" s="2011"/>
    </row>
    <row r="435" spans="1:5">
      <c r="A435" s="2126"/>
      <c r="B435" s="2012"/>
      <c r="C435" s="2013"/>
      <c r="D435" s="2013"/>
      <c r="E435" s="2014"/>
    </row>
    <row r="436" spans="1:5">
      <c r="A436" s="1330" t="s">
        <v>171</v>
      </c>
      <c r="B436" s="108">
        <v>0</v>
      </c>
      <c r="C436" s="141" t="e">
        <f>HEALTH!#REF!</f>
        <v>#REF!</v>
      </c>
      <c r="D436" s="108" t="e">
        <f t="shared" ref="D436:E439" si="44">C436*5/100+C436</f>
        <v>#REF!</v>
      </c>
      <c r="E436" s="141" t="e">
        <f t="shared" si="44"/>
        <v>#REF!</v>
      </c>
    </row>
    <row r="437" spans="1:5">
      <c r="A437" s="1329" t="s">
        <v>172</v>
      </c>
      <c r="B437" s="826">
        <v>5038060</v>
      </c>
      <c r="C437" s="118" t="e">
        <f>HEALTH!#REF!</f>
        <v>#REF!</v>
      </c>
      <c r="D437" s="133" t="e">
        <f t="shared" si="44"/>
        <v>#REF!</v>
      </c>
      <c r="E437" s="118" t="e">
        <f t="shared" si="44"/>
        <v>#REF!</v>
      </c>
    </row>
    <row r="438" spans="1:5" ht="16" customHeight="1">
      <c r="A438" s="1330" t="s">
        <v>395</v>
      </c>
      <c r="B438" s="108">
        <v>0</v>
      </c>
      <c r="C438" s="162">
        <v>0</v>
      </c>
      <c r="D438" s="108">
        <f t="shared" si="44"/>
        <v>0</v>
      </c>
      <c r="E438" s="162">
        <f t="shared" si="44"/>
        <v>0</v>
      </c>
    </row>
    <row r="439" spans="1:5">
      <c r="A439" s="1329" t="s">
        <v>174</v>
      </c>
      <c r="B439" s="143">
        <v>0</v>
      </c>
      <c r="C439" s="137">
        <v>0</v>
      </c>
      <c r="D439" s="143">
        <f>C439*5/100+C439</f>
        <v>0</v>
      </c>
      <c r="E439" s="137">
        <f t="shared" si="44"/>
        <v>0</v>
      </c>
    </row>
    <row r="440" spans="1:5">
      <c r="A440" s="2125" t="s">
        <v>175</v>
      </c>
      <c r="B440" s="1923"/>
      <c r="C440" s="1923"/>
      <c r="D440" s="1923"/>
      <c r="E440" s="1924"/>
    </row>
    <row r="441" spans="1:5">
      <c r="A441" s="2125"/>
      <c r="B441" s="1923"/>
      <c r="C441" s="1923"/>
      <c r="D441" s="1923"/>
      <c r="E441" s="1924"/>
    </row>
    <row r="442" spans="1:5" ht="16" customHeight="1">
      <c r="A442" s="1329" t="s">
        <v>176</v>
      </c>
      <c r="B442" s="143">
        <v>0</v>
      </c>
      <c r="C442" s="137">
        <v>0</v>
      </c>
      <c r="D442" s="137">
        <f t="shared" ref="D442:E444" si="45">C442*5/100+C442</f>
        <v>0</v>
      </c>
      <c r="E442" s="205">
        <f t="shared" si="45"/>
        <v>0</v>
      </c>
    </row>
    <row r="443" spans="1:5" ht="16" customHeight="1">
      <c r="A443" s="1330" t="s">
        <v>183</v>
      </c>
      <c r="B443" s="108">
        <v>0</v>
      </c>
      <c r="C443" s="162">
        <v>0</v>
      </c>
      <c r="D443" s="162">
        <f t="shared" si="45"/>
        <v>0</v>
      </c>
      <c r="E443" s="204">
        <f t="shared" si="45"/>
        <v>0</v>
      </c>
    </row>
    <row r="444" spans="1:5">
      <c r="A444" s="1517" t="s">
        <v>850</v>
      </c>
      <c r="B444" s="143">
        <v>0</v>
      </c>
      <c r="C444" s="137">
        <v>0</v>
      </c>
      <c r="D444" s="137">
        <f t="shared" si="45"/>
        <v>0</v>
      </c>
      <c r="E444" s="205">
        <f t="shared" si="45"/>
        <v>0</v>
      </c>
    </row>
    <row r="445" spans="1:5">
      <c r="A445" s="2124" t="s">
        <v>184</v>
      </c>
      <c r="B445" s="2154">
        <f>SUM(B436+B437+B438+B439+B442+B443+B444)</f>
        <v>5038060</v>
      </c>
      <c r="C445" s="2144" t="e">
        <f>SUM(C436+C437+C438+C439+C442+C443+C444)</f>
        <v>#REF!</v>
      </c>
      <c r="D445" s="2144" t="e">
        <f>SUM(D436+D437+D438+D439+D442+D443+D444)</f>
        <v>#REF!</v>
      </c>
      <c r="E445" s="2164" t="e">
        <f>SUM(E436+E437+E438+E439+E442+E443+E444)</f>
        <v>#REF!</v>
      </c>
    </row>
    <row r="446" spans="1:5">
      <c r="A446" s="2126"/>
      <c r="B446" s="2154"/>
      <c r="C446" s="2158"/>
      <c r="D446" s="2158"/>
      <c r="E446" s="2165"/>
    </row>
    <row r="447" spans="1:5">
      <c r="A447" s="808"/>
      <c r="B447" s="808"/>
      <c r="C447" s="809"/>
      <c r="D447" s="808"/>
      <c r="E447" s="808"/>
    </row>
    <row r="448" spans="1:5">
      <c r="A448" s="810"/>
    </row>
  </sheetData>
  <mergeCells count="327">
    <mergeCell ref="B434:E435"/>
    <mergeCell ref="B224:E225"/>
    <mergeCell ref="B318:E319"/>
    <mergeCell ref="B173:E174"/>
    <mergeCell ref="B401:E402"/>
    <mergeCell ref="A258:C260"/>
    <mergeCell ref="B263:E264"/>
    <mergeCell ref="B191:E192"/>
    <mergeCell ref="B119:E120"/>
    <mergeCell ref="B243:E245"/>
    <mergeCell ref="B374:E376"/>
    <mergeCell ref="A332:C333"/>
    <mergeCell ref="B361:E362"/>
    <mergeCell ref="A409:B411"/>
    <mergeCell ref="B355:E356"/>
    <mergeCell ref="B381:E382"/>
    <mergeCell ref="E409:E411"/>
    <mergeCell ref="E419:E420"/>
    <mergeCell ref="E426:E427"/>
    <mergeCell ref="E429:E431"/>
    <mergeCell ref="D419:D420"/>
    <mergeCell ref="D426:D427"/>
    <mergeCell ref="D429:D431"/>
    <mergeCell ref="D314:D315"/>
    <mergeCell ref="E445:E446"/>
    <mergeCell ref="B269:E270"/>
    <mergeCell ref="B185:E186"/>
    <mergeCell ref="B306:E307"/>
    <mergeCell ref="B395:E396"/>
    <mergeCell ref="B324:E325"/>
    <mergeCell ref="A219:E221"/>
    <mergeCell ref="B287:E288"/>
    <mergeCell ref="B440:E441"/>
    <mergeCell ref="B211:E212"/>
    <mergeCell ref="A199:C201"/>
    <mergeCell ref="B280:E281"/>
    <mergeCell ref="B250:E251"/>
    <mergeCell ref="B414:E415"/>
    <mergeCell ref="E274:E275"/>
    <mergeCell ref="E285:E286"/>
    <mergeCell ref="E292:E293"/>
    <mergeCell ref="E311:E312"/>
    <mergeCell ref="E314:E315"/>
    <mergeCell ref="E329:E330"/>
    <mergeCell ref="E332:E333"/>
    <mergeCell ref="E347:E348"/>
    <mergeCell ref="E366:E367"/>
    <mergeCell ref="D409:D411"/>
    <mergeCell ref="D445:D446"/>
    <mergeCell ref="E31:E32"/>
    <mergeCell ref="E40:E41"/>
    <mergeCell ref="E46:E47"/>
    <mergeCell ref="E59:E60"/>
    <mergeCell ref="E79:E80"/>
    <mergeCell ref="E86:E87"/>
    <mergeCell ref="E104:E105"/>
    <mergeCell ref="E106:E107"/>
    <mergeCell ref="E124:E125"/>
    <mergeCell ref="E127:E128"/>
    <mergeCell ref="E141:E142"/>
    <mergeCell ref="E158:E159"/>
    <mergeCell ref="E160:E161"/>
    <mergeCell ref="E163:E164"/>
    <mergeCell ref="E178:E179"/>
    <mergeCell ref="E181:E182"/>
    <mergeCell ref="E196:E197"/>
    <mergeCell ref="E199:E201"/>
    <mergeCell ref="E216:E217"/>
    <mergeCell ref="D274:D275"/>
    <mergeCell ref="D285:D286"/>
    <mergeCell ref="D292:D293"/>
    <mergeCell ref="D311:D312"/>
    <mergeCell ref="C426:C427"/>
    <mergeCell ref="C429:C431"/>
    <mergeCell ref="C445:C446"/>
    <mergeCell ref="D31:D32"/>
    <mergeCell ref="D40:D41"/>
    <mergeCell ref="D46:D47"/>
    <mergeCell ref="D59:D60"/>
    <mergeCell ref="D79:D80"/>
    <mergeCell ref="D86:D87"/>
    <mergeCell ref="D104:D105"/>
    <mergeCell ref="D106:D107"/>
    <mergeCell ref="D124:D125"/>
    <mergeCell ref="D127:D128"/>
    <mergeCell ref="D141:D142"/>
    <mergeCell ref="D158:D159"/>
    <mergeCell ref="D160:D161"/>
    <mergeCell ref="D163:D164"/>
    <mergeCell ref="D178:D179"/>
    <mergeCell ref="D181:D182"/>
    <mergeCell ref="D196:D197"/>
    <mergeCell ref="D199:D201"/>
    <mergeCell ref="D216:D217"/>
    <mergeCell ref="D229:D230"/>
    <mergeCell ref="D236:D237"/>
    <mergeCell ref="C384:C385"/>
    <mergeCell ref="C387:C388"/>
    <mergeCell ref="C390:C392"/>
    <mergeCell ref="C406:C407"/>
    <mergeCell ref="C409:C411"/>
    <mergeCell ref="C419:C420"/>
    <mergeCell ref="A389:E389"/>
    <mergeCell ref="D393:E393"/>
    <mergeCell ref="A408:E408"/>
    <mergeCell ref="A387:A388"/>
    <mergeCell ref="A395:A396"/>
    <mergeCell ref="A401:A402"/>
    <mergeCell ref="B406:B407"/>
    <mergeCell ref="D384:D385"/>
    <mergeCell ref="D387:D388"/>
    <mergeCell ref="D390:D392"/>
    <mergeCell ref="D406:D407"/>
    <mergeCell ref="E384:E385"/>
    <mergeCell ref="E387:E388"/>
    <mergeCell ref="E390:E392"/>
    <mergeCell ref="E406:E407"/>
    <mergeCell ref="A419:A420"/>
    <mergeCell ref="D412:E412"/>
    <mergeCell ref="A390:B392"/>
    <mergeCell ref="B445:B446"/>
    <mergeCell ref="C31:C32"/>
    <mergeCell ref="C40:C41"/>
    <mergeCell ref="C46:C47"/>
    <mergeCell ref="C59:C60"/>
    <mergeCell ref="C79:C80"/>
    <mergeCell ref="C86:C87"/>
    <mergeCell ref="C104:C105"/>
    <mergeCell ref="C106:C107"/>
    <mergeCell ref="C124:C125"/>
    <mergeCell ref="C127:C128"/>
    <mergeCell ref="C141:C142"/>
    <mergeCell ref="C158:C159"/>
    <mergeCell ref="C160:C161"/>
    <mergeCell ref="C178:C179"/>
    <mergeCell ref="C196:C197"/>
    <mergeCell ref="C216:C217"/>
    <mergeCell ref="C229:C230"/>
    <mergeCell ref="C236:C237"/>
    <mergeCell ref="C239:C240"/>
    <mergeCell ref="C255:C256"/>
    <mergeCell ref="C274:C275"/>
    <mergeCell ref="C329:C330"/>
    <mergeCell ref="C347:C348"/>
    <mergeCell ref="B292:B293"/>
    <mergeCell ref="B311:B312"/>
    <mergeCell ref="B329:B330"/>
    <mergeCell ref="B347:B348"/>
    <mergeCell ref="B366:B367"/>
    <mergeCell ref="B384:B385"/>
    <mergeCell ref="B387:B388"/>
    <mergeCell ref="B419:B420"/>
    <mergeCell ref="B426:B427"/>
    <mergeCell ref="B300:E301"/>
    <mergeCell ref="A369:C371"/>
    <mergeCell ref="B342:E343"/>
    <mergeCell ref="B336:E337"/>
    <mergeCell ref="D329:D330"/>
    <mergeCell ref="D332:D333"/>
    <mergeCell ref="D347:D348"/>
    <mergeCell ref="D366:D367"/>
    <mergeCell ref="A421:A422"/>
    <mergeCell ref="A426:A427"/>
    <mergeCell ref="A347:A348"/>
    <mergeCell ref="A355:A356"/>
    <mergeCell ref="A361:A362"/>
    <mergeCell ref="A366:A367"/>
    <mergeCell ref="A374:A376"/>
    <mergeCell ref="A434:A435"/>
    <mergeCell ref="A440:A441"/>
    <mergeCell ref="A445:A446"/>
    <mergeCell ref="B31:B32"/>
    <mergeCell ref="B40:B41"/>
    <mergeCell ref="B46:B47"/>
    <mergeCell ref="B59:B60"/>
    <mergeCell ref="B79:B80"/>
    <mergeCell ref="B86:B87"/>
    <mergeCell ref="B104:B105"/>
    <mergeCell ref="B106:B107"/>
    <mergeCell ref="B124:B125"/>
    <mergeCell ref="B141:B142"/>
    <mergeCell ref="B158:B159"/>
    <mergeCell ref="B160:B161"/>
    <mergeCell ref="B178:B179"/>
    <mergeCell ref="B196:B197"/>
    <mergeCell ref="B216:B217"/>
    <mergeCell ref="B229:B230"/>
    <mergeCell ref="B236:B237"/>
    <mergeCell ref="B255:B256"/>
    <mergeCell ref="A324:A325"/>
    <mergeCell ref="A336:A337"/>
    <mergeCell ref="A342:A343"/>
    <mergeCell ref="A381:A382"/>
    <mergeCell ref="A331:E331"/>
    <mergeCell ref="D334:E334"/>
    <mergeCell ref="A349:E349"/>
    <mergeCell ref="D353:E353"/>
    <mergeCell ref="A368:E368"/>
    <mergeCell ref="D372:E372"/>
    <mergeCell ref="D369:D371"/>
    <mergeCell ref="E369:E371"/>
    <mergeCell ref="C366:C367"/>
    <mergeCell ref="A263:A264"/>
    <mergeCell ref="A269:A270"/>
    <mergeCell ref="A274:A275"/>
    <mergeCell ref="A280:A281"/>
    <mergeCell ref="A287:A288"/>
    <mergeCell ref="A300:A301"/>
    <mergeCell ref="A306:A307"/>
    <mergeCell ref="A311:A312"/>
    <mergeCell ref="A318:A319"/>
    <mergeCell ref="A276:E276"/>
    <mergeCell ref="A277:B277"/>
    <mergeCell ref="D278:E278"/>
    <mergeCell ref="A294:E294"/>
    <mergeCell ref="D298:E298"/>
    <mergeCell ref="A313:E313"/>
    <mergeCell ref="A314:B314"/>
    <mergeCell ref="A315:B315"/>
    <mergeCell ref="D316:E316"/>
    <mergeCell ref="C285:C286"/>
    <mergeCell ref="C292:C293"/>
    <mergeCell ref="C311:C312"/>
    <mergeCell ref="C314:C315"/>
    <mergeCell ref="B274:B275"/>
    <mergeCell ref="B285:B286"/>
    <mergeCell ref="A429:B429"/>
    <mergeCell ref="A430:B430"/>
    <mergeCell ref="A431:B431"/>
    <mergeCell ref="D432:E432"/>
    <mergeCell ref="A31:A32"/>
    <mergeCell ref="A37:A38"/>
    <mergeCell ref="A54:A55"/>
    <mergeCell ref="A59:A60"/>
    <mergeCell ref="A61:A62"/>
    <mergeCell ref="A74:A75"/>
    <mergeCell ref="A79:A80"/>
    <mergeCell ref="A81:A82"/>
    <mergeCell ref="A86:A87"/>
    <mergeCell ref="A94:A95"/>
    <mergeCell ref="A100:A101"/>
    <mergeCell ref="A104:A105"/>
    <mergeCell ref="A106:A107"/>
    <mergeCell ref="A113:A114"/>
    <mergeCell ref="A119:A120"/>
    <mergeCell ref="A131:A132"/>
    <mergeCell ref="A137:A138"/>
    <mergeCell ref="A141:A142"/>
    <mergeCell ref="A149:A150"/>
    <mergeCell ref="D202:E202"/>
    <mergeCell ref="A218:E218"/>
    <mergeCell ref="D222:E222"/>
    <mergeCell ref="A238:E238"/>
    <mergeCell ref="A239:B239"/>
    <mergeCell ref="A240:B240"/>
    <mergeCell ref="D241:E241"/>
    <mergeCell ref="A257:E257"/>
    <mergeCell ref="D261:E261"/>
    <mergeCell ref="A204:A206"/>
    <mergeCell ref="A224:A225"/>
    <mergeCell ref="A229:A230"/>
    <mergeCell ref="A231:A232"/>
    <mergeCell ref="A250:A251"/>
    <mergeCell ref="D239:D240"/>
    <mergeCell ref="D255:D256"/>
    <mergeCell ref="D258:D260"/>
    <mergeCell ref="E229:E230"/>
    <mergeCell ref="E236:E237"/>
    <mergeCell ref="E239:E240"/>
    <mergeCell ref="E255:E256"/>
    <mergeCell ref="E258:E260"/>
    <mergeCell ref="B231:E232"/>
    <mergeCell ref="B204:E206"/>
    <mergeCell ref="A163:C163"/>
    <mergeCell ref="A164:C164"/>
    <mergeCell ref="D165:E165"/>
    <mergeCell ref="A180:E180"/>
    <mergeCell ref="D183:E183"/>
    <mergeCell ref="A198:E198"/>
    <mergeCell ref="A167:A168"/>
    <mergeCell ref="A173:A174"/>
    <mergeCell ref="A185:A186"/>
    <mergeCell ref="A191:A192"/>
    <mergeCell ref="A196:A197"/>
    <mergeCell ref="B167:E168"/>
    <mergeCell ref="A181:C182"/>
    <mergeCell ref="A127:B127"/>
    <mergeCell ref="A128:B128"/>
    <mergeCell ref="D129:E129"/>
    <mergeCell ref="A143:E143"/>
    <mergeCell ref="B113:E114"/>
    <mergeCell ref="A89:E91"/>
    <mergeCell ref="D147:E147"/>
    <mergeCell ref="B155:E155"/>
    <mergeCell ref="A162:E162"/>
    <mergeCell ref="A144:E146"/>
    <mergeCell ref="B137:E138"/>
    <mergeCell ref="B100:E101"/>
    <mergeCell ref="A109:E110"/>
    <mergeCell ref="B94:E95"/>
    <mergeCell ref="B131:E132"/>
    <mergeCell ref="B149:E150"/>
    <mergeCell ref="D69:E69"/>
    <mergeCell ref="B54:E55"/>
    <mergeCell ref="A23:E25"/>
    <mergeCell ref="A6:E7"/>
    <mergeCell ref="A88:E88"/>
    <mergeCell ref="D92:E92"/>
    <mergeCell ref="A108:E108"/>
    <mergeCell ref="D111:E111"/>
    <mergeCell ref="A126:E126"/>
    <mergeCell ref="B61:E62"/>
    <mergeCell ref="B81:E82"/>
    <mergeCell ref="A34:E36"/>
    <mergeCell ref="B74:E75"/>
    <mergeCell ref="A71:E73"/>
    <mergeCell ref="A68:E68"/>
    <mergeCell ref="A1:F1"/>
    <mergeCell ref="D4:E4"/>
    <mergeCell ref="B8:E8"/>
    <mergeCell ref="A13:E13"/>
    <mergeCell ref="D14:E14"/>
    <mergeCell ref="D26:E26"/>
    <mergeCell ref="A33:E33"/>
    <mergeCell ref="D37:E37"/>
    <mergeCell ref="D52:E52"/>
    <mergeCell ref="A50:E50"/>
  </mergeCells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zoomScale="90" zoomScaleNormal="90" workbookViewId="0">
      <selection activeCell="B12" sqref="B12:E12"/>
    </sheetView>
  </sheetViews>
  <sheetFormatPr defaultColWidth="11" defaultRowHeight="14.5"/>
  <cols>
    <col min="1" max="1" width="33.26953125" customWidth="1"/>
    <col min="2" max="2" width="16.54296875" customWidth="1"/>
    <col min="3" max="3" width="15.81640625" style="127" customWidth="1"/>
    <col min="4" max="5" width="14" customWidth="1"/>
  </cols>
  <sheetData>
    <row r="1" spans="1:6" ht="66" customHeight="1">
      <c r="A1" s="1943" t="s">
        <v>915</v>
      </c>
      <c r="B1" s="1943"/>
      <c r="C1" s="1943"/>
      <c r="D1" s="1943"/>
      <c r="E1" s="1943"/>
      <c r="F1" s="1943"/>
    </row>
    <row r="2" spans="1:6">
      <c r="A2" s="2167" t="s">
        <v>403</v>
      </c>
      <c r="B2" s="2168"/>
      <c r="C2" s="343"/>
      <c r="D2" s="344"/>
      <c r="E2" s="344"/>
    </row>
    <row r="3" spans="1:6" ht="15" thickBot="1">
      <c r="A3" s="2224" t="s">
        <v>150</v>
      </c>
      <c r="B3" s="345" t="s">
        <v>240</v>
      </c>
      <c r="C3" s="346" t="s">
        <v>241</v>
      </c>
      <c r="D3" s="2169" t="s">
        <v>242</v>
      </c>
      <c r="E3" s="2170"/>
    </row>
    <row r="4" spans="1:6" ht="15" thickBot="1">
      <c r="A4" s="2225"/>
      <c r="B4" s="1492" t="s">
        <v>155</v>
      </c>
      <c r="C4" s="1493" t="s">
        <v>156</v>
      </c>
      <c r="D4" s="1494" t="s">
        <v>778</v>
      </c>
      <c r="E4" s="1494" t="s">
        <v>913</v>
      </c>
    </row>
    <row r="5" spans="1:6" ht="15" thickBot="1">
      <c r="A5" s="2171" t="s">
        <v>157</v>
      </c>
      <c r="B5" s="2172"/>
      <c r="C5" s="2172"/>
      <c r="D5" s="2172"/>
      <c r="E5" s="2173"/>
    </row>
    <row r="6" spans="1:6">
      <c r="A6" s="347" t="s">
        <v>158</v>
      </c>
      <c r="B6" s="355"/>
      <c r="C6" s="356"/>
      <c r="D6" s="355"/>
      <c r="E6" s="355"/>
    </row>
    <row r="7" spans="1:6" ht="28">
      <c r="A7" s="354" t="s">
        <v>159</v>
      </c>
      <c r="B7" s="383">
        <v>129525532</v>
      </c>
      <c r="C7" s="391">
        <f>EDUCATION!E132</f>
        <v>248392510</v>
      </c>
      <c r="D7" s="383">
        <f>C7*5/100+C7</f>
        <v>260812135.5</v>
      </c>
      <c r="E7" s="383">
        <f>D7*5/100+D7</f>
        <v>273852742.27499998</v>
      </c>
    </row>
    <row r="8" spans="1:6" ht="36" customHeight="1" thickBot="1">
      <c r="A8" s="357" t="s">
        <v>160</v>
      </c>
      <c r="B8" s="358">
        <f>SUM(B7)</f>
        <v>129525532</v>
      </c>
      <c r="C8" s="359">
        <f>SUM(C7)</f>
        <v>248392510</v>
      </c>
      <c r="D8" s="358">
        <f>SUM(D7)</f>
        <v>260812135.5</v>
      </c>
      <c r="E8" s="358">
        <f>SUM(E7)</f>
        <v>273852742.27499998</v>
      </c>
    </row>
    <row r="9" spans="1:6" ht="22" customHeight="1">
      <c r="A9" s="2174"/>
      <c r="B9" s="2175"/>
      <c r="C9" s="2175"/>
      <c r="D9" s="2175"/>
      <c r="E9" s="2176"/>
      <c r="F9" s="349"/>
    </row>
    <row r="10" spans="1:6" ht="24" customHeight="1" thickBot="1">
      <c r="A10" s="2177" t="s">
        <v>404</v>
      </c>
      <c r="B10" s="2178"/>
      <c r="C10" s="2178"/>
      <c r="D10" s="2178"/>
      <c r="E10" s="2179"/>
    </row>
    <row r="11" spans="1:6" ht="15" thickBot="1">
      <c r="A11" s="2226"/>
      <c r="B11" s="775" t="s">
        <v>240</v>
      </c>
      <c r="C11" s="776" t="s">
        <v>241</v>
      </c>
      <c r="D11" s="2180" t="s">
        <v>242</v>
      </c>
      <c r="E11" s="2181"/>
    </row>
    <row r="12" spans="1:6" ht="15" thickBot="1">
      <c r="A12" s="2226"/>
      <c r="B12" s="1492" t="s">
        <v>155</v>
      </c>
      <c r="C12" s="1493" t="s">
        <v>156</v>
      </c>
      <c r="D12" s="1494" t="s">
        <v>778</v>
      </c>
      <c r="E12" s="1494" t="s">
        <v>913</v>
      </c>
    </row>
    <row r="13" spans="1:6" ht="15" thickBot="1">
      <c r="A13" s="116" t="s">
        <v>405</v>
      </c>
      <c r="B13" s="569">
        <v>100000000</v>
      </c>
      <c r="C13" s="777">
        <f>EDUCATION!F132</f>
        <v>25517177</v>
      </c>
      <c r="D13" s="569">
        <f>C13*5/100+C13</f>
        <v>26793035.850000001</v>
      </c>
      <c r="E13" s="569">
        <f>D13*5/100+D13</f>
        <v>28132687.642500002</v>
      </c>
    </row>
    <row r="14" spans="1:6" ht="28">
      <c r="A14" s="573" t="s">
        <v>406</v>
      </c>
      <c r="B14" s="574">
        <v>148838400</v>
      </c>
      <c r="C14" s="778">
        <f>EDUCATION!G132</f>
        <v>98389700</v>
      </c>
      <c r="D14" s="574">
        <f>C14*5/100+C14</f>
        <v>103309185</v>
      </c>
      <c r="E14" s="574">
        <f>D14*5/100+D14</f>
        <v>108474644.25</v>
      </c>
    </row>
    <row r="15" spans="1:6" ht="25" customHeight="1">
      <c r="A15" s="110" t="s">
        <v>294</v>
      </c>
      <c r="B15" s="779">
        <f>SUM(B14+B13)</f>
        <v>248838400</v>
      </c>
      <c r="C15" s="779">
        <f>SUM(C14+C13)</f>
        <v>123906877</v>
      </c>
      <c r="D15" s="779">
        <f>SUM(D14+D13)</f>
        <v>130102220.84999999</v>
      </c>
      <c r="E15" s="779">
        <f>SUM(E14+E13)</f>
        <v>136607331.89250001</v>
      </c>
    </row>
    <row r="16" spans="1:6">
      <c r="A16" s="2096"/>
      <c r="B16" s="2096"/>
      <c r="C16" s="2096"/>
      <c r="D16" s="2096"/>
      <c r="E16" s="2096"/>
      <c r="F16" s="349"/>
    </row>
    <row r="17" spans="1:5">
      <c r="A17" s="2182" t="s">
        <v>407</v>
      </c>
      <c r="B17" s="2096"/>
      <c r="C17" s="2096"/>
      <c r="D17" s="2178"/>
      <c r="E17" s="2179"/>
    </row>
    <row r="18" spans="1:5" ht="15" thickBot="1">
      <c r="A18" s="2224"/>
      <c r="B18" s="345" t="s">
        <v>240</v>
      </c>
      <c r="C18" s="346" t="s">
        <v>241</v>
      </c>
      <c r="D18" s="2169" t="s">
        <v>242</v>
      </c>
      <c r="E18" s="2170"/>
    </row>
    <row r="19" spans="1:5" ht="15" thickBot="1">
      <c r="A19" s="2225"/>
      <c r="B19" s="1492" t="s">
        <v>155</v>
      </c>
      <c r="C19" s="1493" t="s">
        <v>156</v>
      </c>
      <c r="D19" s="1494" t="s">
        <v>778</v>
      </c>
      <c r="E19" s="1494" t="s">
        <v>913</v>
      </c>
    </row>
    <row r="20" spans="1:5" ht="15" thickBot="1">
      <c r="A20" s="354" t="s">
        <v>408</v>
      </c>
      <c r="B20" s="383">
        <v>222094500</v>
      </c>
      <c r="C20" s="391">
        <f>EDUCATION!I132</f>
        <v>206188280</v>
      </c>
      <c r="D20" s="383">
        <f>C20*5/100+C20</f>
        <v>216497694</v>
      </c>
      <c r="E20" s="638">
        <f>D20*5/100+D20</f>
        <v>227322578.69999999</v>
      </c>
    </row>
    <row r="21" spans="1:5" ht="26.15" customHeight="1">
      <c r="A21" s="347" t="s">
        <v>377</v>
      </c>
      <c r="B21" s="492">
        <f>SUM(B20)</f>
        <v>222094500</v>
      </c>
      <c r="C21" s="493">
        <f>SUM(C20)</f>
        <v>206188280</v>
      </c>
      <c r="D21" s="492">
        <f>SUM(D20)</f>
        <v>216497694</v>
      </c>
      <c r="E21" s="492">
        <f>SUM(E20)</f>
        <v>227322578.69999999</v>
      </c>
    </row>
    <row r="22" spans="1:5" ht="31" customHeight="1">
      <c r="A22" s="347" t="s">
        <v>168</v>
      </c>
      <c r="B22" s="492">
        <f>SUM(B21+B15+B8)</f>
        <v>600458432</v>
      </c>
      <c r="C22" s="492">
        <f>SUM(C21+C15+C8)</f>
        <v>578487667</v>
      </c>
      <c r="D22" s="492">
        <f>SUM(D21+D15+D8)</f>
        <v>607412050.35000002</v>
      </c>
      <c r="E22" s="492">
        <f>SUM(E21+E15+E8)</f>
        <v>637782652.86749995</v>
      </c>
    </row>
    <row r="23" spans="1:5">
      <c r="A23" s="126"/>
    </row>
    <row r="24" spans="1:5" ht="66" customHeight="1">
      <c r="A24" s="2183" t="s">
        <v>409</v>
      </c>
      <c r="B24" s="2183"/>
      <c r="C24" s="2183"/>
      <c r="D24" s="2183"/>
      <c r="E24" s="2183"/>
    </row>
    <row r="25" spans="1:5" ht="28.5" thickBot="1">
      <c r="A25" s="2177" t="s">
        <v>169</v>
      </c>
      <c r="B25" s="501" t="s">
        <v>240</v>
      </c>
      <c r="C25" s="157" t="s">
        <v>241</v>
      </c>
      <c r="D25" s="2178" t="s">
        <v>242</v>
      </c>
      <c r="E25" s="2179"/>
    </row>
    <row r="26" spans="1:5" ht="15" thickBot="1">
      <c r="A26" s="2225"/>
      <c r="B26" s="1492" t="s">
        <v>155</v>
      </c>
      <c r="C26" s="1493" t="s">
        <v>156</v>
      </c>
      <c r="D26" s="1494" t="s">
        <v>778</v>
      </c>
      <c r="E26" s="1494" t="s">
        <v>913</v>
      </c>
    </row>
    <row r="27" spans="1:5" ht="24" customHeight="1" thickBot="1">
      <c r="A27" s="371" t="s">
        <v>170</v>
      </c>
      <c r="B27" s="2184"/>
      <c r="C27" s="2185"/>
      <c r="D27" s="2185"/>
      <c r="E27" s="2186"/>
    </row>
    <row r="28" spans="1:5">
      <c r="A28" s="354" t="s">
        <v>171</v>
      </c>
      <c r="B28" s="375">
        <v>267936000</v>
      </c>
      <c r="C28" s="384">
        <f>EDUCATION!K13</f>
        <v>344700204</v>
      </c>
      <c r="D28" s="375">
        <f>C28*5/100+C28</f>
        <v>361935214.19999999</v>
      </c>
      <c r="E28" s="375">
        <f>D28*5/100+D28</f>
        <v>380031974.90999997</v>
      </c>
    </row>
    <row r="29" spans="1:5">
      <c r="A29" s="354" t="s">
        <v>172</v>
      </c>
      <c r="B29" s="375">
        <v>214143928</v>
      </c>
      <c r="C29" s="384">
        <f>EDUCATION!K111</f>
        <v>109648463</v>
      </c>
      <c r="D29" s="375">
        <f t="shared" ref="D29:E33" si="0">C29*5/100+C29</f>
        <v>115130886.15000001</v>
      </c>
      <c r="E29" s="375">
        <f t="shared" si="0"/>
        <v>120887430.45750001</v>
      </c>
    </row>
    <row r="30" spans="1:5">
      <c r="A30" s="354" t="s">
        <v>173</v>
      </c>
      <c r="B30" s="376">
        <v>0</v>
      </c>
      <c r="C30" s="377">
        <v>0</v>
      </c>
      <c r="D30" s="375">
        <f t="shared" si="0"/>
        <v>0</v>
      </c>
      <c r="E30" s="375">
        <f t="shared" si="0"/>
        <v>0</v>
      </c>
    </row>
    <row r="31" spans="1:5">
      <c r="A31" s="354" t="s">
        <v>174</v>
      </c>
      <c r="B31" s="375">
        <v>717000</v>
      </c>
      <c r="C31" s="384">
        <f>EDUCATION!K124</f>
        <v>2439000</v>
      </c>
      <c r="D31" s="375">
        <f t="shared" si="0"/>
        <v>2560950</v>
      </c>
      <c r="E31" s="375">
        <f t="shared" si="0"/>
        <v>2688997.5</v>
      </c>
    </row>
    <row r="32" spans="1:5" ht="25" customHeight="1">
      <c r="A32" s="347" t="s">
        <v>175</v>
      </c>
      <c r="B32" s="2187"/>
      <c r="C32" s="2188"/>
      <c r="D32" s="2188"/>
      <c r="E32" s="2189"/>
    </row>
    <row r="33" spans="1:5">
      <c r="A33" s="354" t="s">
        <v>176</v>
      </c>
      <c r="B33" s="376">
        <v>0</v>
      </c>
      <c r="C33" s="377">
        <v>0</v>
      </c>
      <c r="D33" s="376">
        <f>C33*5/100+C33</f>
        <v>0</v>
      </c>
      <c r="E33" s="378">
        <f t="shared" si="0"/>
        <v>0</v>
      </c>
    </row>
    <row r="34" spans="1:5" ht="28.5" thickBot="1">
      <c r="A34" s="354" t="s">
        <v>177</v>
      </c>
      <c r="B34" s="376">
        <v>0</v>
      </c>
      <c r="C34" s="377">
        <v>0</v>
      </c>
      <c r="D34" s="376">
        <f>C34*5/100+C34</f>
        <v>0</v>
      </c>
      <c r="E34" s="378">
        <f>D34*5/100+D34</f>
        <v>0</v>
      </c>
    </row>
    <row r="35" spans="1:5" ht="15" thickBot="1">
      <c r="A35" s="1517" t="s">
        <v>850</v>
      </c>
      <c r="B35" s="375">
        <v>117661544</v>
      </c>
      <c r="C35" s="384">
        <f>EDUCATION!K130</f>
        <v>121700000</v>
      </c>
      <c r="D35" s="378">
        <f>C35*5/100+C35</f>
        <v>127785000</v>
      </c>
      <c r="E35" s="378">
        <f>D35*5/100+D35</f>
        <v>134174250</v>
      </c>
    </row>
    <row r="36" spans="1:5" ht="27" customHeight="1" thickBot="1">
      <c r="A36" s="347" t="s">
        <v>179</v>
      </c>
      <c r="B36" s="375">
        <f>[2]Education!$AJ$142</f>
        <v>194581022</v>
      </c>
      <c r="C36" s="382">
        <f>SUM(C28+C29+C30+C31+C33+C34+C35)</f>
        <v>578487667</v>
      </c>
      <c r="D36" s="381">
        <f>SUM(D28+D29+D30+D31+D33+D34+D35)</f>
        <v>607412050.35000002</v>
      </c>
      <c r="E36" s="381">
        <f>SUM(E28+E29+E30+E31+E33+E34+E35)</f>
        <v>637782652.86749995</v>
      </c>
    </row>
    <row r="37" spans="1:5">
      <c r="A37" s="780"/>
    </row>
    <row r="38" spans="1:5" ht="60.75" customHeight="1">
      <c r="A38" s="2183" t="s">
        <v>410</v>
      </c>
      <c r="B38" s="2183"/>
      <c r="C38" s="2183"/>
      <c r="D38" s="2183"/>
      <c r="E38" s="2183"/>
    </row>
    <row r="39" spans="1:5" ht="24" customHeight="1" thickBot="1">
      <c r="A39" s="2177" t="s">
        <v>169</v>
      </c>
      <c r="B39" s="361" t="s">
        <v>240</v>
      </c>
      <c r="C39" s="362" t="s">
        <v>241</v>
      </c>
      <c r="D39" s="2190" t="s">
        <v>242</v>
      </c>
      <c r="E39" s="2191"/>
    </row>
    <row r="40" spans="1:5" ht="15" thickBot="1">
      <c r="A40" s="2225"/>
      <c r="B40" s="1492" t="s">
        <v>155</v>
      </c>
      <c r="C40" s="1493" t="s">
        <v>156</v>
      </c>
      <c r="D40" s="1494" t="s">
        <v>778</v>
      </c>
      <c r="E40" s="1494" t="s">
        <v>913</v>
      </c>
    </row>
    <row r="41" spans="1:5" ht="23.15" customHeight="1" thickBot="1">
      <c r="A41" s="2192" t="s">
        <v>181</v>
      </c>
      <c r="B41" s="2193"/>
      <c r="C41" s="2193"/>
      <c r="D41" s="2193"/>
      <c r="E41" s="2194"/>
    </row>
    <row r="42" spans="1:5" ht="26.15" customHeight="1">
      <c r="A42" s="347" t="s">
        <v>182</v>
      </c>
      <c r="B42" s="2195"/>
      <c r="C42" s="2196"/>
      <c r="D42" s="2196"/>
      <c r="E42" s="2197"/>
    </row>
    <row r="43" spans="1:5">
      <c r="A43" s="354" t="s">
        <v>171</v>
      </c>
      <c r="B43" s="383">
        <v>62436000</v>
      </c>
      <c r="C43" s="391">
        <f>EDUCATION!E13</f>
        <v>96322224</v>
      </c>
      <c r="D43" s="383">
        <f t="shared" ref="D43:E50" si="1">C43*5/100+C43</f>
        <v>101138335.2</v>
      </c>
      <c r="E43" s="383">
        <f t="shared" si="1"/>
        <v>106195251.96000001</v>
      </c>
    </row>
    <row r="44" spans="1:5">
      <c r="A44" s="354" t="s">
        <v>172</v>
      </c>
      <c r="B44" s="383">
        <v>12711028</v>
      </c>
      <c r="C44" s="391">
        <f>EDUCATION!E111</f>
        <v>27931286</v>
      </c>
      <c r="D44" s="383">
        <f t="shared" si="1"/>
        <v>29327850.300000001</v>
      </c>
      <c r="E44" s="383">
        <f>D44*5/100+D44</f>
        <v>30794242.815000001</v>
      </c>
    </row>
    <row r="45" spans="1:5">
      <c r="A45" s="354" t="s">
        <v>173</v>
      </c>
      <c r="B45" s="355">
        <v>0</v>
      </c>
      <c r="C45" s="356">
        <v>0</v>
      </c>
      <c r="D45" s="383">
        <f t="shared" si="1"/>
        <v>0</v>
      </c>
      <c r="E45" s="383">
        <f>D45*5/100+D45</f>
        <v>0</v>
      </c>
    </row>
    <row r="46" spans="1:5">
      <c r="A46" s="354" t="s">
        <v>174</v>
      </c>
      <c r="B46" s="383">
        <v>717000</v>
      </c>
      <c r="C46" s="391">
        <f>EDUCATION!E124</f>
        <v>2439000</v>
      </c>
      <c r="D46" s="383">
        <f t="shared" si="1"/>
        <v>2560950</v>
      </c>
      <c r="E46" s="383">
        <f>D46*5/100+D46</f>
        <v>2688997.5</v>
      </c>
    </row>
    <row r="47" spans="1:5" ht="23.15" customHeight="1">
      <c r="A47" s="347" t="s">
        <v>175</v>
      </c>
      <c r="B47" s="2195"/>
      <c r="C47" s="2196"/>
      <c r="D47" s="2196"/>
      <c r="E47" s="2197"/>
    </row>
    <row r="48" spans="1:5">
      <c r="A48" s="354" t="s">
        <v>176</v>
      </c>
      <c r="B48" s="506">
        <v>0</v>
      </c>
      <c r="C48" s="781">
        <v>0</v>
      </c>
      <c r="D48" s="355">
        <f t="shared" si="1"/>
        <v>0</v>
      </c>
      <c r="E48" s="355">
        <f>D48*5/100+D48</f>
        <v>0</v>
      </c>
    </row>
    <row r="49" spans="1:6" ht="15" thickBot="1">
      <c r="A49" s="354" t="s">
        <v>183</v>
      </c>
      <c r="B49" s="355">
        <v>0</v>
      </c>
      <c r="C49" s="356">
        <v>0</v>
      </c>
      <c r="D49" s="355">
        <f t="shared" si="1"/>
        <v>0</v>
      </c>
      <c r="E49" s="355">
        <f>D49*5/100+D49</f>
        <v>0</v>
      </c>
    </row>
    <row r="50" spans="1:6" ht="15" thickBot="1">
      <c r="A50" s="1517" t="s">
        <v>850</v>
      </c>
      <c r="B50" s="782">
        <v>53661544</v>
      </c>
      <c r="C50" s="576">
        <f>EDUCATION!E130</f>
        <v>121700000</v>
      </c>
      <c r="D50" s="392">
        <f t="shared" si="1"/>
        <v>127785000</v>
      </c>
      <c r="E50" s="392">
        <f>D50*5/100+D50</f>
        <v>134174250</v>
      </c>
    </row>
    <row r="51" spans="1:6" ht="27" customHeight="1">
      <c r="A51" s="388" t="s">
        <v>184</v>
      </c>
      <c r="B51" s="359">
        <f>SUM(B43+B44+B45+B46+B48+B49+B50)</f>
        <v>129525572</v>
      </c>
      <c r="C51" s="359">
        <f>SUM(C43+C44+C45+C46+C48+C49+C50)</f>
        <v>248392510</v>
      </c>
      <c r="D51" s="359">
        <f>SUM(D43+D44+D45+D46+D48+D49+D50)</f>
        <v>260812135.5</v>
      </c>
      <c r="E51" s="359">
        <f>SUM(E43+E44+E45+E46+E48+E49+E50)</f>
        <v>273852742.27499998</v>
      </c>
    </row>
    <row r="52" spans="1:6">
      <c r="A52" s="2104"/>
      <c r="B52" s="2105"/>
      <c r="C52" s="2105"/>
      <c r="D52" s="2105"/>
      <c r="E52" s="2106"/>
      <c r="F52" s="131"/>
    </row>
    <row r="53" spans="1:6" ht="26.15" customHeight="1">
      <c r="A53" s="2182" t="s">
        <v>185</v>
      </c>
      <c r="B53" s="2096"/>
      <c r="C53" s="2096"/>
      <c r="D53" s="2178"/>
      <c r="E53" s="2179"/>
    </row>
    <row r="54" spans="1:6" ht="15" thickBot="1">
      <c r="A54" s="2224" t="s">
        <v>169</v>
      </c>
      <c r="B54" s="345" t="s">
        <v>240</v>
      </c>
      <c r="C54" s="346" t="s">
        <v>241</v>
      </c>
      <c r="D54" s="2169" t="s">
        <v>242</v>
      </c>
      <c r="E54" s="2170"/>
    </row>
    <row r="55" spans="1:6" ht="15" thickBot="1">
      <c r="A55" s="2225"/>
      <c r="B55" s="1492" t="s">
        <v>155</v>
      </c>
      <c r="C55" s="1493" t="s">
        <v>156</v>
      </c>
      <c r="D55" s="1494" t="s">
        <v>778</v>
      </c>
      <c r="E55" s="1494" t="s">
        <v>913</v>
      </c>
    </row>
    <row r="56" spans="1:6" ht="24" customHeight="1" thickBot="1">
      <c r="A56" s="347" t="s">
        <v>182</v>
      </c>
      <c r="B56" s="2198"/>
      <c r="C56" s="2199"/>
      <c r="D56" s="2199"/>
      <c r="E56" s="2200"/>
    </row>
    <row r="57" spans="1:6">
      <c r="A57" s="390" t="s">
        <v>171</v>
      </c>
      <c r="B57" s="383">
        <v>62436000</v>
      </c>
      <c r="C57" s="391">
        <f>EDUCATION!C13</f>
        <v>96322224</v>
      </c>
      <c r="D57" s="391">
        <f t="shared" ref="D57:E64" si="2">C57*5/100+C57</f>
        <v>101138335.2</v>
      </c>
      <c r="E57" s="391">
        <f t="shared" si="2"/>
        <v>106195251.96000001</v>
      </c>
    </row>
    <row r="58" spans="1:6">
      <c r="A58" s="354" t="s">
        <v>172</v>
      </c>
      <c r="B58" s="383">
        <v>12711028</v>
      </c>
      <c r="C58" s="391">
        <f>EDUCATION!E111</f>
        <v>27931286</v>
      </c>
      <c r="D58" s="391">
        <f t="shared" si="2"/>
        <v>29327850.300000001</v>
      </c>
      <c r="E58" s="391">
        <f>D58*5/100+D58</f>
        <v>30794242.815000001</v>
      </c>
    </row>
    <row r="59" spans="1:6">
      <c r="A59" s="354" t="s">
        <v>173</v>
      </c>
      <c r="B59" s="355">
        <v>0</v>
      </c>
      <c r="C59" s="356">
        <f>EDUCATION!C129</f>
        <v>70000000</v>
      </c>
      <c r="D59" s="391">
        <f t="shared" si="2"/>
        <v>73500000</v>
      </c>
      <c r="E59" s="391">
        <f>D59*5/100+D59</f>
        <v>77175000</v>
      </c>
    </row>
    <row r="60" spans="1:6" ht="15" thickBot="1">
      <c r="A60" s="354" t="s">
        <v>174</v>
      </c>
      <c r="B60" s="383">
        <v>717000</v>
      </c>
      <c r="C60" s="391" t="e">
        <f>EDUCATION!#REF!</f>
        <v>#REF!</v>
      </c>
      <c r="D60" s="391" t="e">
        <f t="shared" si="2"/>
        <v>#REF!</v>
      </c>
      <c r="E60" s="391" t="e">
        <f>D60*5/100+D60</f>
        <v>#REF!</v>
      </c>
    </row>
    <row r="61" spans="1:6" ht="23.15" customHeight="1" thickBot="1">
      <c r="A61" s="369" t="s">
        <v>175</v>
      </c>
      <c r="B61" s="2201"/>
      <c r="C61" s="2202"/>
      <c r="D61" s="2202"/>
      <c r="E61" s="2203"/>
    </row>
    <row r="62" spans="1:6" ht="15" thickBot="1">
      <c r="A62" s="354" t="s">
        <v>176</v>
      </c>
      <c r="B62" s="1551">
        <v>0</v>
      </c>
      <c r="C62" s="221">
        <f>EDUCATION!E129</f>
        <v>70000000</v>
      </c>
      <c r="D62" s="221">
        <f t="shared" si="2"/>
        <v>73500000</v>
      </c>
      <c r="E62" s="221">
        <f>D62*5/100+D62</f>
        <v>77175000</v>
      </c>
    </row>
    <row r="63" spans="1:6" ht="15" thickBot="1">
      <c r="A63" s="354" t="s">
        <v>183</v>
      </c>
      <c r="B63" s="1551">
        <v>0</v>
      </c>
      <c r="C63" s="221">
        <v>0</v>
      </c>
      <c r="D63" s="221">
        <f t="shared" si="2"/>
        <v>0</v>
      </c>
      <c r="E63" s="221">
        <f>D63*5/100+D63</f>
        <v>0</v>
      </c>
    </row>
    <row r="64" spans="1:6" ht="15" thickBot="1">
      <c r="A64" s="1517" t="s">
        <v>850</v>
      </c>
      <c r="B64" s="505">
        <v>53661544</v>
      </c>
      <c r="C64" s="221">
        <f>EDUCATION!C130</f>
        <v>121700000</v>
      </c>
      <c r="D64" s="221">
        <f t="shared" si="2"/>
        <v>127785000</v>
      </c>
      <c r="E64" s="221">
        <f>D64*5/100+D64</f>
        <v>134174250</v>
      </c>
    </row>
    <row r="65" spans="1:6" ht="27" customHeight="1" thickBot="1">
      <c r="A65" s="357" t="s">
        <v>184</v>
      </c>
      <c r="B65" s="1564">
        <f>SUM(B57+B58+B59+B60+B62+B63+B64)</f>
        <v>129525572</v>
      </c>
      <c r="C65" s="1563" t="e">
        <f>SUM(C57+C58+C59+C60+C62+C63+C64)</f>
        <v>#REF!</v>
      </c>
      <c r="D65" s="1565" t="e">
        <f>SUM(D57+D58+D59+D60+D62+D63+D64)</f>
        <v>#REF!</v>
      </c>
      <c r="E65" s="1565" t="e">
        <f>SUM(E57+E58+E59+E60+E62+E63+E64)</f>
        <v>#REF!</v>
      </c>
    </row>
    <row r="66" spans="1:6">
      <c r="A66" s="2204"/>
      <c r="B66" s="2205"/>
      <c r="C66" s="2206"/>
      <c r="D66" s="2206"/>
      <c r="E66" s="2207"/>
      <c r="F66" s="401"/>
    </row>
    <row r="67" spans="1:6" ht="31" customHeight="1" thickBot="1">
      <c r="A67" s="2182" t="s">
        <v>411</v>
      </c>
      <c r="B67" s="2096"/>
      <c r="C67" s="2096"/>
      <c r="D67" s="2178"/>
      <c r="E67" s="2179"/>
    </row>
    <row r="68" spans="1:6" ht="15" thickBot="1">
      <c r="A68" s="2224" t="s">
        <v>169</v>
      </c>
      <c r="B68" s="345" t="s">
        <v>240</v>
      </c>
      <c r="C68" s="346" t="s">
        <v>241</v>
      </c>
      <c r="D68" s="2169" t="s">
        <v>242</v>
      </c>
      <c r="E68" s="2170"/>
    </row>
    <row r="69" spans="1:6" ht="15" thickBot="1">
      <c r="A69" s="2225"/>
      <c r="B69" s="1492" t="s">
        <v>155</v>
      </c>
      <c r="C69" s="1493" t="s">
        <v>156</v>
      </c>
      <c r="D69" s="1494" t="s">
        <v>778</v>
      </c>
      <c r="E69" s="1494" t="s">
        <v>913</v>
      </c>
    </row>
    <row r="70" spans="1:6" ht="24" customHeight="1" thickBot="1">
      <c r="A70" s="347" t="s">
        <v>182</v>
      </c>
      <c r="B70" s="363"/>
      <c r="C70" s="394"/>
      <c r="D70" s="414"/>
      <c r="E70" s="414"/>
    </row>
    <row r="71" spans="1:6" ht="15" thickBot="1">
      <c r="A71" s="390" t="s">
        <v>171</v>
      </c>
      <c r="B71" s="3">
        <v>50500000</v>
      </c>
      <c r="C71" s="370">
        <f>EDUCATION!H13</f>
        <v>67789700</v>
      </c>
      <c r="D71" s="370">
        <f t="shared" ref="D71:E78" si="3">C71*5/100+C71</f>
        <v>71179185</v>
      </c>
      <c r="E71" s="370">
        <f t="shared" si="3"/>
        <v>74738144.25</v>
      </c>
    </row>
    <row r="72" spans="1:6" ht="15" thickBot="1">
      <c r="A72" s="364" t="s">
        <v>172</v>
      </c>
      <c r="B72" s="1264">
        <v>168338400</v>
      </c>
      <c r="C72" s="370">
        <f>EDUCATION!H111</f>
        <v>56117177</v>
      </c>
      <c r="D72" s="370">
        <f t="shared" si="3"/>
        <v>58923035.850000001</v>
      </c>
      <c r="E72" s="370">
        <f>D72*5/100+D72</f>
        <v>61869187.642499998</v>
      </c>
    </row>
    <row r="73" spans="1:6" ht="15" thickBot="1">
      <c r="A73" s="354" t="s">
        <v>173</v>
      </c>
      <c r="B73" s="1345">
        <v>0</v>
      </c>
      <c r="C73" s="783">
        <v>0</v>
      </c>
      <c r="D73" s="783">
        <f t="shared" si="3"/>
        <v>0</v>
      </c>
      <c r="E73" s="783">
        <f>D73*5/100+D73</f>
        <v>0</v>
      </c>
    </row>
    <row r="74" spans="1:6" ht="15" thickBot="1">
      <c r="A74" s="372" t="s">
        <v>174</v>
      </c>
      <c r="B74" s="1345">
        <v>0</v>
      </c>
      <c r="C74" s="783">
        <f>EDUCATION!H124</f>
        <v>0</v>
      </c>
      <c r="D74" s="783">
        <f t="shared" si="3"/>
        <v>0</v>
      </c>
      <c r="E74" s="783">
        <f>D74*5/100+D74</f>
        <v>0</v>
      </c>
    </row>
    <row r="75" spans="1:6" ht="24" customHeight="1" thickBot="1">
      <c r="A75" s="369" t="s">
        <v>175</v>
      </c>
      <c r="B75" s="2208"/>
      <c r="C75" s="2209"/>
      <c r="D75" s="2209"/>
      <c r="E75" s="2210"/>
    </row>
    <row r="76" spans="1:6" ht="15" thickBot="1">
      <c r="A76" s="354" t="s">
        <v>176</v>
      </c>
      <c r="B76" s="1551">
        <v>0</v>
      </c>
      <c r="C76" s="221">
        <f>EDUCATION!H126</f>
        <v>0</v>
      </c>
      <c r="D76" s="221">
        <f t="shared" si="3"/>
        <v>0</v>
      </c>
      <c r="E76" s="221">
        <f t="shared" si="3"/>
        <v>0</v>
      </c>
    </row>
    <row r="77" spans="1:6" ht="15" thickBot="1">
      <c r="A77" s="354" t="s">
        <v>183</v>
      </c>
      <c r="B77" s="1559">
        <v>0</v>
      </c>
      <c r="C77" s="221">
        <f>EDUCATION!H127</f>
        <v>0</v>
      </c>
      <c r="D77" s="221">
        <f t="shared" si="3"/>
        <v>0</v>
      </c>
      <c r="E77" s="221">
        <f>D77*5/100+D77</f>
        <v>0</v>
      </c>
    </row>
    <row r="78" spans="1:6" ht="15" thickBot="1">
      <c r="A78" s="1517" t="s">
        <v>850</v>
      </c>
      <c r="B78" s="367">
        <v>30000000</v>
      </c>
      <c r="C78" s="1561">
        <f>EDUCATION!H130</f>
        <v>0</v>
      </c>
      <c r="D78" s="1562">
        <f t="shared" si="3"/>
        <v>0</v>
      </c>
      <c r="E78" s="1562">
        <f>D78*5/100+D78</f>
        <v>0</v>
      </c>
    </row>
    <row r="79" spans="1:6" ht="29.15" customHeight="1">
      <c r="A79" s="388" t="s">
        <v>184</v>
      </c>
      <c r="B79" s="1560">
        <f>SUM(B71+B72+B73+B74+B76+B77+B78)</f>
        <v>248838400</v>
      </c>
      <c r="C79" s="1563">
        <f>SUM(C71+C72+C73+C74+C76+C77+C78)</f>
        <v>123906877</v>
      </c>
      <c r="D79" s="1563">
        <f>SUM(D71+D72+D73+D74+D76+D77+D78)</f>
        <v>130102220.84999999</v>
      </c>
      <c r="E79" s="1563">
        <f>SUM(E71+E72+E73+E74+E76+E77+E78)</f>
        <v>136607331.89249998</v>
      </c>
    </row>
    <row r="80" spans="1:6">
      <c r="A80" s="2104"/>
      <c r="B80" s="2105"/>
      <c r="C80" s="2105"/>
      <c r="D80" s="2105"/>
      <c r="E80" s="2106"/>
      <c r="F80" s="131"/>
    </row>
    <row r="81" spans="1:6" ht="31" customHeight="1">
      <c r="A81" s="2182" t="s">
        <v>405</v>
      </c>
      <c r="B81" s="2096"/>
      <c r="C81" s="2096"/>
      <c r="D81" s="2178"/>
      <c r="E81" s="2179"/>
    </row>
    <row r="82" spans="1:6" ht="15" thickBot="1">
      <c r="A82" s="2224" t="s">
        <v>169</v>
      </c>
      <c r="B82" s="345" t="s">
        <v>240</v>
      </c>
      <c r="C82" s="346" t="s">
        <v>241</v>
      </c>
      <c r="D82" s="2169" t="s">
        <v>242</v>
      </c>
      <c r="E82" s="2170"/>
    </row>
    <row r="83" spans="1:6" ht="15" thickBot="1">
      <c r="A83" s="2225"/>
      <c r="B83" s="1492" t="s">
        <v>155</v>
      </c>
      <c r="C83" s="1493" t="s">
        <v>156</v>
      </c>
      <c r="D83" s="1494" t="s">
        <v>778</v>
      </c>
      <c r="E83" s="1494" t="s">
        <v>913</v>
      </c>
    </row>
    <row r="84" spans="1:6" ht="26.15" customHeight="1" thickBot="1">
      <c r="A84" s="347" t="s">
        <v>182</v>
      </c>
      <c r="B84" s="2211"/>
      <c r="C84" s="2199"/>
      <c r="D84" s="2199"/>
      <c r="E84" s="2200"/>
    </row>
    <row r="85" spans="1:6">
      <c r="A85" s="364" t="s">
        <v>171</v>
      </c>
      <c r="B85" s="370">
        <v>0</v>
      </c>
      <c r="C85" s="356">
        <f>EDUCATION!F13</f>
        <v>0</v>
      </c>
      <c r="D85" s="355">
        <f t="shared" ref="D85:E92" si="4">C85*5/100+C85</f>
        <v>0</v>
      </c>
      <c r="E85" s="355">
        <f t="shared" si="4"/>
        <v>0</v>
      </c>
    </row>
    <row r="86" spans="1:6">
      <c r="A86" s="364" t="s">
        <v>172</v>
      </c>
      <c r="B86" s="370">
        <v>100000000</v>
      </c>
      <c r="C86" s="356">
        <f>EDUCATION!F111</f>
        <v>25517177</v>
      </c>
      <c r="D86" s="355">
        <f t="shared" si="4"/>
        <v>26793035.850000001</v>
      </c>
      <c r="E86" s="355">
        <f>D86*5/100+D86</f>
        <v>28132687.642500002</v>
      </c>
    </row>
    <row r="87" spans="1:6">
      <c r="A87" s="354" t="s">
        <v>173</v>
      </c>
      <c r="B87" s="355">
        <v>0</v>
      </c>
      <c r="C87" s="356">
        <v>0</v>
      </c>
      <c r="D87" s="355">
        <f t="shared" si="4"/>
        <v>0</v>
      </c>
      <c r="E87" s="355">
        <f>D87*5/100+D87</f>
        <v>0</v>
      </c>
    </row>
    <row r="88" spans="1:6">
      <c r="A88" s="354" t="s">
        <v>174</v>
      </c>
      <c r="B88" s="383">
        <f>[2]Education!$H$131</f>
        <v>0</v>
      </c>
      <c r="C88" s="356">
        <f>EDUCATION!F124</f>
        <v>0</v>
      </c>
      <c r="D88" s="355">
        <f t="shared" si="4"/>
        <v>0</v>
      </c>
      <c r="E88" s="355">
        <f>D88*5/100+D88</f>
        <v>0</v>
      </c>
    </row>
    <row r="89" spans="1:6" ht="24" customHeight="1">
      <c r="A89" s="347" t="s">
        <v>175</v>
      </c>
      <c r="B89" s="2195"/>
      <c r="C89" s="2196"/>
      <c r="D89" s="2196"/>
      <c r="E89" s="2197"/>
    </row>
    <row r="90" spans="1:6">
      <c r="A90" s="354" t="s">
        <v>176</v>
      </c>
      <c r="B90" s="355">
        <v>0</v>
      </c>
      <c r="C90" s="356">
        <v>0</v>
      </c>
      <c r="D90" s="355">
        <f t="shared" si="4"/>
        <v>0</v>
      </c>
      <c r="E90" s="355">
        <f>D90*5/100+D90</f>
        <v>0</v>
      </c>
    </row>
    <row r="91" spans="1:6" ht="15" thickBot="1">
      <c r="A91" s="354" t="s">
        <v>183</v>
      </c>
      <c r="B91" s="355">
        <v>0</v>
      </c>
      <c r="C91" s="356">
        <v>0</v>
      </c>
      <c r="D91" s="355">
        <f t="shared" si="4"/>
        <v>0</v>
      </c>
      <c r="E91" s="355">
        <f>D91*5/100+D91</f>
        <v>0</v>
      </c>
    </row>
    <row r="92" spans="1:6" ht="15" thickBot="1">
      <c r="A92" s="1517" t="s">
        <v>850</v>
      </c>
      <c r="B92" s="355">
        <f>[2]Education!$H$142</f>
        <v>0</v>
      </c>
      <c r="C92" s="391">
        <f>EDUCATION!F130</f>
        <v>0</v>
      </c>
      <c r="D92" s="392">
        <f t="shared" si="4"/>
        <v>0</v>
      </c>
      <c r="E92" s="392">
        <f>D92*5/100+D92</f>
        <v>0</v>
      </c>
    </row>
    <row r="93" spans="1:6" ht="27" customHeight="1">
      <c r="A93" s="357" t="s">
        <v>184</v>
      </c>
      <c r="B93" s="358">
        <f>SUM(B85+B86+B87+B88+B90+B91+B92)</f>
        <v>100000000</v>
      </c>
      <c r="C93" s="359">
        <f>SUM(C85+C86+C87+C88+C90+C91+C92)</f>
        <v>25517177</v>
      </c>
      <c r="D93" s="358">
        <f>SUM(D85+D86+D87+D88+D90+D91+D92)</f>
        <v>26793035.850000001</v>
      </c>
      <c r="E93" s="358">
        <f>SUM(E85+E86+E87+E88+E90+E91+E92)</f>
        <v>28132687.642500002</v>
      </c>
    </row>
    <row r="94" spans="1:6">
      <c r="A94" s="2212"/>
      <c r="B94" s="2213"/>
      <c r="C94" s="2213"/>
      <c r="D94" s="2213"/>
      <c r="E94" s="2214"/>
      <c r="F94" s="401"/>
    </row>
    <row r="95" spans="1:6" ht="29.15" customHeight="1">
      <c r="A95" s="2182" t="s">
        <v>412</v>
      </c>
      <c r="B95" s="2178"/>
      <c r="C95" s="2178"/>
      <c r="D95" s="2178"/>
      <c r="E95" s="2179"/>
    </row>
    <row r="96" spans="1:6" ht="15" thickBot="1">
      <c r="A96" s="2227" t="s">
        <v>169</v>
      </c>
      <c r="B96" s="402" t="s">
        <v>240</v>
      </c>
      <c r="C96" s="784" t="s">
        <v>241</v>
      </c>
      <c r="D96" s="2215" t="s">
        <v>242</v>
      </c>
      <c r="E96" s="2170"/>
    </row>
    <row r="97" spans="1:6" ht="15" thickBot="1">
      <c r="A97" s="2225"/>
      <c r="B97" s="1492" t="s">
        <v>155</v>
      </c>
      <c r="C97" s="1493" t="s">
        <v>156</v>
      </c>
      <c r="D97" s="1494" t="s">
        <v>778</v>
      </c>
      <c r="E97" s="1494" t="s">
        <v>913</v>
      </c>
    </row>
    <row r="98" spans="1:6" ht="28" customHeight="1" thickBot="1">
      <c r="A98" s="502" t="s">
        <v>182</v>
      </c>
      <c r="B98" s="2217"/>
      <c r="C98" s="2218"/>
      <c r="D98" s="2218"/>
      <c r="E98" s="2219"/>
    </row>
    <row r="99" spans="1:6" ht="15" thickBot="1">
      <c r="A99" s="354" t="s">
        <v>171</v>
      </c>
      <c r="B99" s="1345">
        <v>50500000</v>
      </c>
      <c r="C99" s="370">
        <f>EDUCATION!G13</f>
        <v>67789700</v>
      </c>
      <c r="D99" s="370">
        <f t="shared" ref="D99:E106" si="5">C99*5/100+C99</f>
        <v>71179185</v>
      </c>
      <c r="E99" s="370">
        <f t="shared" si="5"/>
        <v>74738144.25</v>
      </c>
    </row>
    <row r="100" spans="1:6" ht="15" thickBot="1">
      <c r="A100" s="354" t="s">
        <v>172</v>
      </c>
      <c r="B100" s="3">
        <v>68338400</v>
      </c>
      <c r="C100" s="391">
        <f>EDUCATION!G111</f>
        <v>30600000</v>
      </c>
      <c r="D100" s="392">
        <f t="shared" si="5"/>
        <v>32130000</v>
      </c>
      <c r="E100" s="392">
        <f>D100*5/100+D100</f>
        <v>33736500</v>
      </c>
    </row>
    <row r="101" spans="1:6" ht="15" thickBot="1">
      <c r="A101" s="354" t="s">
        <v>173</v>
      </c>
      <c r="B101" s="1279">
        <v>0</v>
      </c>
      <c r="C101" s="356">
        <v>0</v>
      </c>
      <c r="D101" s="355">
        <f t="shared" si="5"/>
        <v>0</v>
      </c>
      <c r="E101" s="355">
        <f>D101*5/100+D101</f>
        <v>0</v>
      </c>
    </row>
    <row r="102" spans="1:6" ht="15" thickBot="1">
      <c r="A102" s="354" t="s">
        <v>174</v>
      </c>
      <c r="B102" s="383">
        <v>0</v>
      </c>
      <c r="C102" s="356">
        <f>EDUCATION!G124</f>
        <v>0</v>
      </c>
      <c r="D102" s="355">
        <f t="shared" si="5"/>
        <v>0</v>
      </c>
      <c r="E102" s="355">
        <f>D102*5/100+D102</f>
        <v>0</v>
      </c>
    </row>
    <row r="103" spans="1:6" ht="27" customHeight="1">
      <c r="A103" s="347" t="s">
        <v>175</v>
      </c>
      <c r="B103" s="2195"/>
      <c r="C103" s="2196"/>
      <c r="D103" s="2196"/>
      <c r="E103" s="2197"/>
    </row>
    <row r="104" spans="1:6">
      <c r="A104" s="354" t="s">
        <v>176</v>
      </c>
      <c r="B104" s="355">
        <v>0</v>
      </c>
      <c r="C104" s="356">
        <v>0</v>
      </c>
      <c r="D104" s="355">
        <f t="shared" si="5"/>
        <v>0</v>
      </c>
      <c r="E104" s="355">
        <f>D104*5/100+D104</f>
        <v>0</v>
      </c>
    </row>
    <row r="105" spans="1:6" ht="15" thickBot="1">
      <c r="A105" s="354" t="s">
        <v>183</v>
      </c>
      <c r="B105" s="355">
        <v>0</v>
      </c>
      <c r="C105" s="356">
        <v>0</v>
      </c>
      <c r="D105" s="355">
        <f t="shared" si="5"/>
        <v>0</v>
      </c>
      <c r="E105" s="355">
        <f>D105*5/100+D105</f>
        <v>0</v>
      </c>
    </row>
    <row r="106" spans="1:6" ht="15" thickBot="1">
      <c r="A106" s="1517" t="s">
        <v>850</v>
      </c>
      <c r="B106" s="383">
        <v>30000000</v>
      </c>
      <c r="C106" s="391">
        <f>EDUCATION!G130</f>
        <v>0</v>
      </c>
      <c r="D106" s="392">
        <f t="shared" si="5"/>
        <v>0</v>
      </c>
      <c r="E106" s="392">
        <f>D106*5/100+D106</f>
        <v>0</v>
      </c>
    </row>
    <row r="107" spans="1:6" ht="29.15" customHeight="1">
      <c r="A107" s="357" t="s">
        <v>184</v>
      </c>
      <c r="B107" s="358">
        <f>SUM(B99+B100+B101+B102+B104+B105+B106)</f>
        <v>148838400</v>
      </c>
      <c r="C107" s="359">
        <f>SUM(C99+C100+C101+C102+C104+C105+C106)</f>
        <v>98389700</v>
      </c>
      <c r="D107" s="358">
        <f>SUM(D99+D100+D101+D102+D104+D105+D106)</f>
        <v>103309185</v>
      </c>
      <c r="E107" s="358">
        <f>SUM(E99+E100+E101+E102+E104+E105+E106)</f>
        <v>108474644.25</v>
      </c>
    </row>
    <row r="108" spans="1:6">
      <c r="A108" s="2212"/>
      <c r="B108" s="2213"/>
      <c r="C108" s="2213"/>
      <c r="D108" s="2213"/>
      <c r="E108" s="2214"/>
      <c r="F108" s="401"/>
    </row>
    <row r="109" spans="1:6" ht="31" customHeight="1" thickBot="1">
      <c r="A109" s="2182" t="s">
        <v>407</v>
      </c>
      <c r="B109" s="2178"/>
      <c r="C109" s="2178"/>
      <c r="D109" s="2178"/>
      <c r="E109" s="2179"/>
    </row>
    <row r="110" spans="1:6" ht="15" thickBot="1">
      <c r="A110" s="2227" t="s">
        <v>169</v>
      </c>
      <c r="B110" s="402" t="s">
        <v>240</v>
      </c>
      <c r="C110" s="784" t="s">
        <v>241</v>
      </c>
      <c r="D110" s="2215" t="s">
        <v>242</v>
      </c>
      <c r="E110" s="2170"/>
    </row>
    <row r="111" spans="1:6" ht="15" thickBot="1">
      <c r="A111" s="2225"/>
      <c r="B111" s="1492" t="s">
        <v>155</v>
      </c>
      <c r="C111" s="1493" t="s">
        <v>156</v>
      </c>
      <c r="D111" s="1494" t="s">
        <v>778</v>
      </c>
      <c r="E111" s="1494" t="s">
        <v>913</v>
      </c>
    </row>
    <row r="112" spans="1:6" ht="24" customHeight="1" thickBot="1">
      <c r="A112" s="347" t="s">
        <v>182</v>
      </c>
      <c r="B112" s="2216"/>
      <c r="C112" s="2202"/>
      <c r="D112" s="2202"/>
      <c r="E112" s="2203"/>
    </row>
    <row r="113" spans="1:6">
      <c r="A113" s="364" t="s">
        <v>171</v>
      </c>
      <c r="B113" s="370">
        <v>155000000</v>
      </c>
      <c r="C113" s="370">
        <f>EDUCATION!J13</f>
        <v>180588280</v>
      </c>
      <c r="D113" s="370">
        <f t="shared" ref="D113:E120" si="6">C113*5/100+C113</f>
        <v>189617694</v>
      </c>
      <c r="E113" s="370">
        <f t="shared" si="6"/>
        <v>199098578.69999999</v>
      </c>
    </row>
    <row r="114" spans="1:6">
      <c r="A114" s="364" t="s">
        <v>172</v>
      </c>
      <c r="B114" s="569">
        <v>33094500</v>
      </c>
      <c r="C114" s="777">
        <f>EDUCATION!J111</f>
        <v>25600000</v>
      </c>
      <c r="D114" s="785">
        <f t="shared" si="6"/>
        <v>26880000</v>
      </c>
      <c r="E114" s="785">
        <f>D114*5/100+D114</f>
        <v>28224000</v>
      </c>
    </row>
    <row r="115" spans="1:6">
      <c r="A115" s="354" t="s">
        <v>173</v>
      </c>
      <c r="B115" s="355">
        <v>0</v>
      </c>
      <c r="C115" s="356">
        <v>0</v>
      </c>
      <c r="D115" s="392">
        <f t="shared" si="6"/>
        <v>0</v>
      </c>
      <c r="E115" s="392">
        <f>D115*5/100+D115</f>
        <v>0</v>
      </c>
    </row>
    <row r="116" spans="1:6">
      <c r="A116" s="354" t="s">
        <v>174</v>
      </c>
      <c r="B116" s="355">
        <v>0</v>
      </c>
      <c r="C116" s="356">
        <f>EDUCATION!J124</f>
        <v>0</v>
      </c>
      <c r="D116" s="392">
        <f t="shared" si="6"/>
        <v>0</v>
      </c>
      <c r="E116" s="392">
        <f>D116*5/100+D116</f>
        <v>0</v>
      </c>
    </row>
    <row r="117" spans="1:6" ht="26.15" customHeight="1">
      <c r="A117" s="347" t="s">
        <v>175</v>
      </c>
      <c r="B117" s="2195"/>
      <c r="C117" s="2196"/>
      <c r="D117" s="2196"/>
      <c r="E117" s="2197"/>
    </row>
    <row r="118" spans="1:6">
      <c r="A118" s="354" t="s">
        <v>176</v>
      </c>
      <c r="B118" s="355">
        <v>0</v>
      </c>
      <c r="C118" s="356">
        <v>0</v>
      </c>
      <c r="D118" s="392">
        <f t="shared" si="6"/>
        <v>0</v>
      </c>
      <c r="E118" s="392">
        <f>D118*5/100+D118</f>
        <v>0</v>
      </c>
    </row>
    <row r="119" spans="1:6" ht="15" thickBot="1">
      <c r="A119" s="354" t="s">
        <v>183</v>
      </c>
      <c r="B119" s="355">
        <v>0</v>
      </c>
      <c r="C119" s="356">
        <v>0</v>
      </c>
      <c r="D119" s="392">
        <f t="shared" si="6"/>
        <v>0</v>
      </c>
      <c r="E119" s="392">
        <f>D119*5/100+D119</f>
        <v>0</v>
      </c>
    </row>
    <row r="120" spans="1:6" ht="15" thickBot="1">
      <c r="A120" s="1517" t="s">
        <v>850</v>
      </c>
      <c r="B120" s="383">
        <v>34000000</v>
      </c>
      <c r="C120" s="391">
        <f>EDUCATION!J130</f>
        <v>0</v>
      </c>
      <c r="D120" s="392">
        <f t="shared" si="6"/>
        <v>0</v>
      </c>
      <c r="E120" s="392">
        <f>D120*5/100+D120</f>
        <v>0</v>
      </c>
    </row>
    <row r="121" spans="1:6" ht="28" customHeight="1">
      <c r="A121" s="357" t="s">
        <v>184</v>
      </c>
      <c r="B121" s="358">
        <f>SUM(B113+B114+B115+B116+B118+B119+B120)</f>
        <v>222094500</v>
      </c>
      <c r="C121" s="359">
        <f>SUM(C113+C114+C115+C116+C118+C119+C120)</f>
        <v>206188280</v>
      </c>
      <c r="D121" s="358">
        <f>SUM(D113+D114+D115+D116+D118+D119+D120)</f>
        <v>216497694</v>
      </c>
      <c r="E121" s="358">
        <f>SUM(E113+E114+E115+E116+E118+E119+E120)</f>
        <v>227322578.69999999</v>
      </c>
    </row>
    <row r="122" spans="1:6">
      <c r="A122" s="2212"/>
      <c r="B122" s="2213"/>
      <c r="C122" s="2213"/>
      <c r="D122" s="2213"/>
      <c r="E122" s="2214"/>
      <c r="F122" s="401"/>
    </row>
    <row r="123" spans="1:6" ht="29.15" customHeight="1">
      <c r="A123" s="2182" t="s">
        <v>413</v>
      </c>
      <c r="B123" s="2178"/>
      <c r="C123" s="2178"/>
      <c r="D123" s="2178"/>
      <c r="E123" s="2179"/>
    </row>
    <row r="124" spans="1:6" ht="15" thickBot="1">
      <c r="A124" s="2227" t="s">
        <v>169</v>
      </c>
      <c r="B124" s="402" t="s">
        <v>240</v>
      </c>
      <c r="C124" s="784" t="s">
        <v>241</v>
      </c>
      <c r="D124" s="2215" t="s">
        <v>242</v>
      </c>
      <c r="E124" s="2170"/>
    </row>
    <row r="125" spans="1:6" ht="15" thickBot="1">
      <c r="A125" s="2225"/>
      <c r="B125" s="1492" t="s">
        <v>155</v>
      </c>
      <c r="C125" s="1493" t="s">
        <v>156</v>
      </c>
      <c r="D125" s="1494" t="s">
        <v>778</v>
      </c>
      <c r="E125" s="1494" t="s">
        <v>913</v>
      </c>
    </row>
    <row r="126" spans="1:6" ht="30" customHeight="1" thickBot="1">
      <c r="A126" s="347" t="s">
        <v>182</v>
      </c>
      <c r="B126" s="2220"/>
      <c r="C126" s="2221"/>
      <c r="D126" s="2222"/>
      <c r="E126" s="2223"/>
    </row>
    <row r="127" spans="1:6">
      <c r="A127" s="364" t="s">
        <v>171</v>
      </c>
      <c r="B127" s="370">
        <v>155000000</v>
      </c>
      <c r="C127" s="370">
        <f>EDUCATION!I13</f>
        <v>180588280</v>
      </c>
      <c r="D127" s="392">
        <f t="shared" ref="D127:E134" si="7">C127*5/100+C127</f>
        <v>189617694</v>
      </c>
      <c r="E127" s="392">
        <f t="shared" si="7"/>
        <v>199098578.69999999</v>
      </c>
    </row>
    <row r="128" spans="1:6">
      <c r="A128" s="372" t="s">
        <v>172</v>
      </c>
      <c r="B128" s="577">
        <v>33094500</v>
      </c>
      <c r="C128" s="777">
        <f>EDUCATION!I111</f>
        <v>25600000</v>
      </c>
      <c r="D128" s="392">
        <f t="shared" si="7"/>
        <v>26880000</v>
      </c>
      <c r="E128" s="392">
        <f>D128*5/100+D128</f>
        <v>28224000</v>
      </c>
    </row>
    <row r="129" spans="1:5">
      <c r="A129" s="354" t="s">
        <v>173</v>
      </c>
      <c r="B129" s="355">
        <v>0</v>
      </c>
      <c r="C129" s="356">
        <v>0</v>
      </c>
      <c r="D129" s="392">
        <f t="shared" si="7"/>
        <v>0</v>
      </c>
      <c r="E129" s="392">
        <f>D129*5/100+D129</f>
        <v>0</v>
      </c>
    </row>
    <row r="130" spans="1:5">
      <c r="A130" s="354" t="s">
        <v>174</v>
      </c>
      <c r="B130" s="355">
        <v>0</v>
      </c>
      <c r="C130" s="356">
        <f>EDUCATION!I124</f>
        <v>0</v>
      </c>
      <c r="D130" s="392">
        <f t="shared" si="7"/>
        <v>0</v>
      </c>
      <c r="E130" s="392">
        <f>D130*5/100+D130</f>
        <v>0</v>
      </c>
    </row>
    <row r="131" spans="1:5" ht="26.15" customHeight="1" thickBot="1">
      <c r="A131" s="347" t="s">
        <v>175</v>
      </c>
      <c r="B131" s="2215"/>
      <c r="C131" s="2169"/>
      <c r="D131" s="2169"/>
      <c r="E131" s="2170"/>
    </row>
    <row r="132" spans="1:5" ht="15" thickBot="1">
      <c r="A132" s="354" t="s">
        <v>176</v>
      </c>
      <c r="B132" s="355">
        <v>0</v>
      </c>
      <c r="C132" s="1550">
        <f>EDUCATION!J126</f>
        <v>0</v>
      </c>
      <c r="D132" s="392">
        <f t="shared" si="7"/>
        <v>0</v>
      </c>
      <c r="E132" s="392">
        <f>D132*5/100+D132</f>
        <v>0</v>
      </c>
    </row>
    <row r="133" spans="1:5" ht="15" thickBot="1">
      <c r="A133" s="354" t="s">
        <v>183</v>
      </c>
      <c r="B133" s="355">
        <v>0</v>
      </c>
      <c r="C133" s="1550">
        <f>EDUCATION!J127</f>
        <v>0</v>
      </c>
      <c r="D133" s="392">
        <f t="shared" si="7"/>
        <v>0</v>
      </c>
      <c r="E133" s="392">
        <f>D133*5/100+D133</f>
        <v>0</v>
      </c>
    </row>
    <row r="134" spans="1:5" ht="15" thickBot="1">
      <c r="A134" s="1517" t="s">
        <v>850</v>
      </c>
      <c r="B134" s="383">
        <v>34000000</v>
      </c>
      <c r="C134" s="391">
        <f>EDUCATION!I130</f>
        <v>0</v>
      </c>
      <c r="D134" s="392">
        <f t="shared" si="7"/>
        <v>0</v>
      </c>
      <c r="E134" s="392">
        <f>D134*5/100+D134</f>
        <v>0</v>
      </c>
    </row>
    <row r="135" spans="1:5" ht="33" customHeight="1" thickBot="1">
      <c r="A135" s="347" t="s">
        <v>184</v>
      </c>
      <c r="B135" s="492">
        <f>SUM(B127+B128+B129+B130+B132+B133+B134)</f>
        <v>222094500</v>
      </c>
      <c r="C135" s="493">
        <f>SUM(C127+C128+C129+C130+C132+C133+C134)</f>
        <v>206188280</v>
      </c>
      <c r="D135" s="492">
        <f>SUM(D127+D128+D129+D130+D132+D133+D134)</f>
        <v>216497694</v>
      </c>
      <c r="E135" s="492">
        <f>SUM(E127+E128+E129+E130+E132+E133+E134)</f>
        <v>227322578.69999999</v>
      </c>
    </row>
    <row r="136" spans="1:5" ht="15">
      <c r="A136" s="147"/>
    </row>
  </sheetData>
  <mergeCells count="59">
    <mergeCell ref="A123:E123"/>
    <mergeCell ref="D124:E124"/>
    <mergeCell ref="B126:E126"/>
    <mergeCell ref="B131:E131"/>
    <mergeCell ref="A3:A4"/>
    <mergeCell ref="A11:A12"/>
    <mergeCell ref="A18:A19"/>
    <mergeCell ref="A25:A26"/>
    <mergeCell ref="A39:A40"/>
    <mergeCell ref="A54:A55"/>
    <mergeCell ref="A68:A69"/>
    <mergeCell ref="A82:A83"/>
    <mergeCell ref="A96:A97"/>
    <mergeCell ref="A110:A111"/>
    <mergeCell ref="A124:A125"/>
    <mergeCell ref="A109:E109"/>
    <mergeCell ref="D110:E110"/>
    <mergeCell ref="B112:E112"/>
    <mergeCell ref="B117:E117"/>
    <mergeCell ref="A122:E122"/>
    <mergeCell ref="D96:E96"/>
    <mergeCell ref="B98:E98"/>
    <mergeCell ref="B103:E103"/>
    <mergeCell ref="A108:E108"/>
    <mergeCell ref="D82:E82"/>
    <mergeCell ref="B84:E84"/>
    <mergeCell ref="B89:E89"/>
    <mergeCell ref="A94:E94"/>
    <mergeCell ref="A95:E95"/>
    <mergeCell ref="A67:E67"/>
    <mergeCell ref="D68:E68"/>
    <mergeCell ref="B75:E75"/>
    <mergeCell ref="A80:E80"/>
    <mergeCell ref="A81:E81"/>
    <mergeCell ref="A53:E53"/>
    <mergeCell ref="D54:E54"/>
    <mergeCell ref="B56:E56"/>
    <mergeCell ref="B61:E61"/>
    <mergeCell ref="A66:E66"/>
    <mergeCell ref="D39:E39"/>
    <mergeCell ref="A41:E41"/>
    <mergeCell ref="B42:E42"/>
    <mergeCell ref="B47:E47"/>
    <mergeCell ref="A52:E52"/>
    <mergeCell ref="A24:E24"/>
    <mergeCell ref="D25:E25"/>
    <mergeCell ref="B27:E27"/>
    <mergeCell ref="B32:E32"/>
    <mergeCell ref="A38:E38"/>
    <mergeCell ref="A10:E10"/>
    <mergeCell ref="D11:E11"/>
    <mergeCell ref="A16:E16"/>
    <mergeCell ref="A17:E17"/>
    <mergeCell ref="D18:E18"/>
    <mergeCell ref="A2:B2"/>
    <mergeCell ref="D3:E3"/>
    <mergeCell ref="A5:E5"/>
    <mergeCell ref="A9:E9"/>
    <mergeCell ref="A1:F1"/>
  </mergeCells>
  <hyperlinks>
    <hyperlink ref="A5" r:id="rId1"/>
  </hyperlinks>
  <pageMargins left="0.75" right="0.75" top="1" bottom="1" header="0.5" footer="0.5"/>
  <ignoredErrors>
    <ignoredError sqref="C127 C113:E113 D72:E74 C71:E7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VR329"/>
  <sheetViews>
    <sheetView zoomScale="130" zoomScaleNormal="130" workbookViewId="0">
      <pane xSplit="2" ySplit="2" topLeftCell="C97" activePane="bottomRight" state="frozen"/>
      <selection pane="topRight" activeCell="C1" sqref="C1"/>
      <selection pane="bottomLeft" activeCell="A3" sqref="A3"/>
      <selection pane="bottomRight" activeCell="M133" sqref="M133"/>
    </sheetView>
  </sheetViews>
  <sheetFormatPr defaultColWidth="10" defaultRowHeight="15.5"/>
  <cols>
    <col min="1" max="1" width="10.7265625" style="961" customWidth="1"/>
    <col min="2" max="2" width="30.1796875" style="1012" customWidth="1"/>
    <col min="3" max="3" width="22.7265625" style="1012" hidden="1" customWidth="1"/>
    <col min="4" max="4" width="14.7265625" style="1012" hidden="1" customWidth="1"/>
    <col min="5" max="5" width="21.54296875" style="1017" customWidth="1"/>
    <col min="6" max="6" width="16.1796875" style="1012" hidden="1" customWidth="1"/>
    <col min="7" max="7" width="16.26953125" style="1012" hidden="1" customWidth="1"/>
    <col min="8" max="8" width="18.54296875" style="1017" customWidth="1"/>
    <col min="9" max="9" width="17.1796875" style="1012" hidden="1" customWidth="1"/>
    <col min="10" max="10" width="19.7265625" style="1391" customWidth="1"/>
    <col min="11" max="11" width="19.81640625" style="1032" customWidth="1"/>
    <col min="12" max="12" width="23.54296875" style="670" customWidth="1"/>
    <col min="13" max="13" width="19.453125" style="670" customWidth="1"/>
    <col min="14" max="14" width="16.1796875" style="670" customWidth="1"/>
    <col min="15" max="18" width="8.81640625" style="670"/>
    <col min="19" max="36" width="8.81640625" style="1005"/>
    <col min="37" max="37" width="8.81640625" style="1379"/>
    <col min="38" max="231" width="8.81640625" style="1012"/>
    <col min="232" max="232" width="25.453125" style="1012" customWidth="1"/>
    <col min="233" max="233" width="25.26953125" style="1012" customWidth="1"/>
    <col min="234" max="234" width="30.26953125" style="1012" customWidth="1"/>
    <col min="235" max="235" width="28.81640625" style="1012" customWidth="1"/>
    <col min="236" max="237" width="8.81640625" style="1012" hidden="1" customWidth="1"/>
    <col min="238" max="238" width="24.453125" style="1012" customWidth="1"/>
    <col min="239" max="239" width="27.1796875" style="1012" customWidth="1"/>
    <col min="240" max="241" width="8.81640625" style="1012" hidden="1" customWidth="1"/>
    <col min="242" max="242" width="22.7265625" style="1012" customWidth="1"/>
    <col min="243" max="243" width="17.7265625" style="1012" customWidth="1"/>
    <col min="244" max="247" width="8.81640625" style="1012" hidden="1" customWidth="1"/>
    <col min="248" max="248" width="22.7265625" style="1012" customWidth="1"/>
    <col min="249" max="249" width="27.453125" style="1012" customWidth="1"/>
    <col min="250" max="253" width="9.1796875" style="1012" customWidth="1"/>
    <col min="254" max="254" width="22.7265625" style="1012" customWidth="1"/>
    <col min="255" max="266" width="8.81640625" style="1012" hidden="1" customWidth="1"/>
    <col min="267" max="267" width="23.7265625" style="1012" customWidth="1"/>
    <col min="268" max="268" width="15.453125" style="1012" customWidth="1"/>
    <col min="269" max="269" width="14.453125" style="1012" customWidth="1"/>
    <col min="270" max="270" width="16.1796875" style="1012" customWidth="1"/>
    <col min="271" max="487" width="8.81640625" style="1012"/>
    <col min="488" max="488" width="25.453125" style="1012" customWidth="1"/>
    <col min="489" max="489" width="25.26953125" style="1012" customWidth="1"/>
    <col min="490" max="490" width="30.26953125" style="1012" customWidth="1"/>
    <col min="491" max="491" width="28.81640625" style="1012" customWidth="1"/>
    <col min="492" max="493" width="8.81640625" style="1012" hidden="1" customWidth="1"/>
    <col min="494" max="494" width="24.453125" style="1012" customWidth="1"/>
    <col min="495" max="495" width="27.1796875" style="1012" customWidth="1"/>
    <col min="496" max="497" width="8.81640625" style="1012" hidden="1" customWidth="1"/>
    <col min="498" max="498" width="22.7265625" style="1012" customWidth="1"/>
    <col min="499" max="499" width="17.7265625" style="1012" customWidth="1"/>
    <col min="500" max="503" width="8.81640625" style="1012" hidden="1" customWidth="1"/>
    <col min="504" max="504" width="22.7265625" style="1012" customWidth="1"/>
    <col min="505" max="505" width="27.453125" style="1012" customWidth="1"/>
    <col min="506" max="509" width="9.1796875" style="1012" customWidth="1"/>
    <col min="510" max="510" width="22.7265625" style="1012" customWidth="1"/>
    <col min="511" max="522" width="8.81640625" style="1012" hidden="1" customWidth="1"/>
    <col min="523" max="523" width="23.7265625" style="1012" customWidth="1"/>
    <col min="524" max="524" width="15.453125" style="1012" customWidth="1"/>
    <col min="525" max="525" width="14.453125" style="1012" customWidth="1"/>
    <col min="526" max="526" width="16.1796875" style="1012" customWidth="1"/>
    <col min="527" max="743" width="8.81640625" style="1012"/>
    <col min="744" max="744" width="25.453125" style="1012" customWidth="1"/>
    <col min="745" max="745" width="25.26953125" style="1012" customWidth="1"/>
    <col min="746" max="746" width="30.26953125" style="1012" customWidth="1"/>
    <col min="747" max="747" width="28.81640625" style="1012" customWidth="1"/>
    <col min="748" max="749" width="8.81640625" style="1012" hidden="1" customWidth="1"/>
    <col min="750" max="750" width="24.453125" style="1012" customWidth="1"/>
    <col min="751" max="751" width="27.1796875" style="1012" customWidth="1"/>
    <col min="752" max="753" width="8.81640625" style="1012" hidden="1" customWidth="1"/>
    <col min="754" max="754" width="22.7265625" style="1012" customWidth="1"/>
    <col min="755" max="755" width="17.7265625" style="1012" customWidth="1"/>
    <col min="756" max="759" width="8.81640625" style="1012" hidden="1" customWidth="1"/>
    <col min="760" max="760" width="22.7265625" style="1012" customWidth="1"/>
    <col min="761" max="761" width="27.453125" style="1012" customWidth="1"/>
    <col min="762" max="765" width="9.1796875" style="1012" customWidth="1"/>
    <col min="766" max="766" width="22.7265625" style="1012" customWidth="1"/>
    <col min="767" max="778" width="8.81640625" style="1012" hidden="1" customWidth="1"/>
    <col min="779" max="779" width="23.7265625" style="1012" customWidth="1"/>
    <col min="780" max="780" width="15.453125" style="1012" customWidth="1"/>
    <col min="781" max="781" width="14.453125" style="1012" customWidth="1"/>
    <col min="782" max="782" width="16.1796875" style="1012" customWidth="1"/>
    <col min="783" max="999" width="8.81640625" style="1012"/>
    <col min="1000" max="1000" width="25.453125" style="1012" customWidth="1"/>
    <col min="1001" max="1001" width="25.26953125" style="1012" customWidth="1"/>
    <col min="1002" max="1002" width="30.26953125" style="1012" customWidth="1"/>
    <col min="1003" max="1003" width="28.81640625" style="1012" customWidth="1"/>
    <col min="1004" max="1005" width="8.81640625" style="1012" hidden="1" customWidth="1"/>
    <col min="1006" max="1006" width="24.453125" style="1012" customWidth="1"/>
    <col min="1007" max="1007" width="27.1796875" style="1012" customWidth="1"/>
    <col min="1008" max="1009" width="8.81640625" style="1012" hidden="1" customWidth="1"/>
    <col min="1010" max="1010" width="22.7265625" style="1012" customWidth="1"/>
    <col min="1011" max="1011" width="17.7265625" style="1012" customWidth="1"/>
    <col min="1012" max="1015" width="8.81640625" style="1012" hidden="1" customWidth="1"/>
    <col min="1016" max="1016" width="22.7265625" style="1012" customWidth="1"/>
    <col min="1017" max="1017" width="27.453125" style="1012" customWidth="1"/>
    <col min="1018" max="1021" width="9.1796875" style="1012" customWidth="1"/>
    <col min="1022" max="1022" width="22.7265625" style="1012" customWidth="1"/>
    <col min="1023" max="1034" width="8.81640625" style="1012" hidden="1" customWidth="1"/>
    <col min="1035" max="1035" width="23.7265625" style="1012" customWidth="1"/>
    <col min="1036" max="1036" width="15.453125" style="1012" customWidth="1"/>
    <col min="1037" max="1037" width="14.453125" style="1012" customWidth="1"/>
    <col min="1038" max="1038" width="16.1796875" style="1012" customWidth="1"/>
    <col min="1039" max="1255" width="8.81640625" style="1012"/>
    <col min="1256" max="1256" width="25.453125" style="1012" customWidth="1"/>
    <col min="1257" max="1257" width="25.26953125" style="1012" customWidth="1"/>
    <col min="1258" max="1258" width="30.26953125" style="1012" customWidth="1"/>
    <col min="1259" max="1259" width="28.81640625" style="1012" customWidth="1"/>
    <col min="1260" max="1261" width="8.81640625" style="1012" hidden="1" customWidth="1"/>
    <col min="1262" max="1262" width="24.453125" style="1012" customWidth="1"/>
    <col min="1263" max="1263" width="27.1796875" style="1012" customWidth="1"/>
    <col min="1264" max="1265" width="8.81640625" style="1012" hidden="1" customWidth="1"/>
    <col min="1266" max="1266" width="22.7265625" style="1012" customWidth="1"/>
    <col min="1267" max="1267" width="17.7265625" style="1012" customWidth="1"/>
    <col min="1268" max="1271" width="8.81640625" style="1012" hidden="1" customWidth="1"/>
    <col min="1272" max="1272" width="22.7265625" style="1012" customWidth="1"/>
    <col min="1273" max="1273" width="27.453125" style="1012" customWidth="1"/>
    <col min="1274" max="1277" width="9.1796875" style="1012" customWidth="1"/>
    <col min="1278" max="1278" width="22.7265625" style="1012" customWidth="1"/>
    <col min="1279" max="1290" width="8.81640625" style="1012" hidden="1" customWidth="1"/>
    <col min="1291" max="1291" width="23.7265625" style="1012" customWidth="1"/>
    <col min="1292" max="1292" width="15.453125" style="1012" customWidth="1"/>
    <col min="1293" max="1293" width="14.453125" style="1012" customWidth="1"/>
    <col min="1294" max="1294" width="16.1796875" style="1012" customWidth="1"/>
    <col min="1295" max="1511" width="8.81640625" style="1012"/>
    <col min="1512" max="1512" width="25.453125" style="1012" customWidth="1"/>
    <col min="1513" max="1513" width="25.26953125" style="1012" customWidth="1"/>
    <col min="1514" max="1514" width="30.26953125" style="1012" customWidth="1"/>
    <col min="1515" max="1515" width="28.81640625" style="1012" customWidth="1"/>
    <col min="1516" max="1517" width="8.81640625" style="1012" hidden="1" customWidth="1"/>
    <col min="1518" max="1518" width="24.453125" style="1012" customWidth="1"/>
    <col min="1519" max="1519" width="27.1796875" style="1012" customWidth="1"/>
    <col min="1520" max="1521" width="8.81640625" style="1012" hidden="1" customWidth="1"/>
    <col min="1522" max="1522" width="22.7265625" style="1012" customWidth="1"/>
    <col min="1523" max="1523" width="17.7265625" style="1012" customWidth="1"/>
    <col min="1524" max="1527" width="8.81640625" style="1012" hidden="1" customWidth="1"/>
    <col min="1528" max="1528" width="22.7265625" style="1012" customWidth="1"/>
    <col min="1529" max="1529" width="27.453125" style="1012" customWidth="1"/>
    <col min="1530" max="1533" width="9.1796875" style="1012" customWidth="1"/>
    <col min="1534" max="1534" width="22.7265625" style="1012" customWidth="1"/>
    <col min="1535" max="1546" width="8.81640625" style="1012" hidden="1" customWidth="1"/>
    <col min="1547" max="1547" width="23.7265625" style="1012" customWidth="1"/>
    <col min="1548" max="1548" width="15.453125" style="1012" customWidth="1"/>
    <col min="1549" max="1549" width="14.453125" style="1012" customWidth="1"/>
    <col min="1550" max="1550" width="16.1796875" style="1012" customWidth="1"/>
    <col min="1551" max="1767" width="8.81640625" style="1012"/>
    <col min="1768" max="1768" width="25.453125" style="1012" customWidth="1"/>
    <col min="1769" max="1769" width="25.26953125" style="1012" customWidth="1"/>
    <col min="1770" max="1770" width="30.26953125" style="1012" customWidth="1"/>
    <col min="1771" max="1771" width="28.81640625" style="1012" customWidth="1"/>
    <col min="1772" max="1773" width="8.81640625" style="1012" hidden="1" customWidth="1"/>
    <col min="1774" max="1774" width="24.453125" style="1012" customWidth="1"/>
    <col min="1775" max="1775" width="27.1796875" style="1012" customWidth="1"/>
    <col min="1776" max="1777" width="8.81640625" style="1012" hidden="1" customWidth="1"/>
    <col min="1778" max="1778" width="22.7265625" style="1012" customWidth="1"/>
    <col min="1779" max="1779" width="17.7265625" style="1012" customWidth="1"/>
    <col min="1780" max="1783" width="8.81640625" style="1012" hidden="1" customWidth="1"/>
    <col min="1784" max="1784" width="22.7265625" style="1012" customWidth="1"/>
    <col min="1785" max="1785" width="27.453125" style="1012" customWidth="1"/>
    <col min="1786" max="1789" width="9.1796875" style="1012" customWidth="1"/>
    <col min="1790" max="1790" width="22.7265625" style="1012" customWidth="1"/>
    <col min="1791" max="1802" width="8.81640625" style="1012" hidden="1" customWidth="1"/>
    <col min="1803" max="1803" width="23.7265625" style="1012" customWidth="1"/>
    <col min="1804" max="1804" width="15.453125" style="1012" customWidth="1"/>
    <col min="1805" max="1805" width="14.453125" style="1012" customWidth="1"/>
    <col min="1806" max="1806" width="16.1796875" style="1012" customWidth="1"/>
    <col min="1807" max="2023" width="8.81640625" style="1012"/>
    <col min="2024" max="2024" width="25.453125" style="1012" customWidth="1"/>
    <col min="2025" max="2025" width="25.26953125" style="1012" customWidth="1"/>
    <col min="2026" max="2026" width="30.26953125" style="1012" customWidth="1"/>
    <col min="2027" max="2027" width="28.81640625" style="1012" customWidth="1"/>
    <col min="2028" max="2029" width="8.81640625" style="1012" hidden="1" customWidth="1"/>
    <col min="2030" max="2030" width="24.453125" style="1012" customWidth="1"/>
    <col min="2031" max="2031" width="27.1796875" style="1012" customWidth="1"/>
    <col min="2032" max="2033" width="8.81640625" style="1012" hidden="1" customWidth="1"/>
    <col min="2034" max="2034" width="22.7265625" style="1012" customWidth="1"/>
    <col min="2035" max="2035" width="17.7265625" style="1012" customWidth="1"/>
    <col min="2036" max="2039" width="8.81640625" style="1012" hidden="1" customWidth="1"/>
    <col min="2040" max="2040" width="22.7265625" style="1012" customWidth="1"/>
    <col min="2041" max="2041" width="27.453125" style="1012" customWidth="1"/>
    <col min="2042" max="2045" width="9.1796875" style="1012" customWidth="1"/>
    <col min="2046" max="2046" width="22.7265625" style="1012" customWidth="1"/>
    <col min="2047" max="2058" width="8.81640625" style="1012" hidden="1" customWidth="1"/>
    <col min="2059" max="2059" width="23.7265625" style="1012" customWidth="1"/>
    <col min="2060" max="2060" width="15.453125" style="1012" customWidth="1"/>
    <col min="2061" max="2061" width="14.453125" style="1012" customWidth="1"/>
    <col min="2062" max="2062" width="16.1796875" style="1012" customWidth="1"/>
    <col min="2063" max="2279" width="8.81640625" style="1012"/>
    <col min="2280" max="2280" width="25.453125" style="1012" customWidth="1"/>
    <col min="2281" max="2281" width="25.26953125" style="1012" customWidth="1"/>
    <col min="2282" max="2282" width="30.26953125" style="1012" customWidth="1"/>
    <col min="2283" max="2283" width="28.81640625" style="1012" customWidth="1"/>
    <col min="2284" max="2285" width="8.81640625" style="1012" hidden="1" customWidth="1"/>
    <col min="2286" max="2286" width="24.453125" style="1012" customWidth="1"/>
    <col min="2287" max="2287" width="27.1796875" style="1012" customWidth="1"/>
    <col min="2288" max="2289" width="8.81640625" style="1012" hidden="1" customWidth="1"/>
    <col min="2290" max="2290" width="22.7265625" style="1012" customWidth="1"/>
    <col min="2291" max="2291" width="17.7265625" style="1012" customWidth="1"/>
    <col min="2292" max="2295" width="8.81640625" style="1012" hidden="1" customWidth="1"/>
    <col min="2296" max="2296" width="22.7265625" style="1012" customWidth="1"/>
    <col min="2297" max="2297" width="27.453125" style="1012" customWidth="1"/>
    <col min="2298" max="2301" width="9.1796875" style="1012" customWidth="1"/>
    <col min="2302" max="2302" width="22.7265625" style="1012" customWidth="1"/>
    <col min="2303" max="2314" width="8.81640625" style="1012" hidden="1" customWidth="1"/>
    <col min="2315" max="2315" width="23.7265625" style="1012" customWidth="1"/>
    <col min="2316" max="2316" width="15.453125" style="1012" customWidth="1"/>
    <col min="2317" max="2317" width="14.453125" style="1012" customWidth="1"/>
    <col min="2318" max="2318" width="16.1796875" style="1012" customWidth="1"/>
    <col min="2319" max="2535" width="8.81640625" style="1012"/>
    <col min="2536" max="2536" width="25.453125" style="1012" customWidth="1"/>
    <col min="2537" max="2537" width="25.26953125" style="1012" customWidth="1"/>
    <col min="2538" max="2538" width="30.26953125" style="1012" customWidth="1"/>
    <col min="2539" max="2539" width="28.81640625" style="1012" customWidth="1"/>
    <col min="2540" max="2541" width="8.81640625" style="1012" hidden="1" customWidth="1"/>
    <col min="2542" max="2542" width="24.453125" style="1012" customWidth="1"/>
    <col min="2543" max="2543" width="27.1796875" style="1012" customWidth="1"/>
    <col min="2544" max="2545" width="8.81640625" style="1012" hidden="1" customWidth="1"/>
    <col min="2546" max="2546" width="22.7265625" style="1012" customWidth="1"/>
    <col min="2547" max="2547" width="17.7265625" style="1012" customWidth="1"/>
    <col min="2548" max="2551" width="8.81640625" style="1012" hidden="1" customWidth="1"/>
    <col min="2552" max="2552" width="22.7265625" style="1012" customWidth="1"/>
    <col min="2553" max="2553" width="27.453125" style="1012" customWidth="1"/>
    <col min="2554" max="2557" width="9.1796875" style="1012" customWidth="1"/>
    <col min="2558" max="2558" width="22.7265625" style="1012" customWidth="1"/>
    <col min="2559" max="2570" width="8.81640625" style="1012" hidden="1" customWidth="1"/>
    <col min="2571" max="2571" width="23.7265625" style="1012" customWidth="1"/>
    <col min="2572" max="2572" width="15.453125" style="1012" customWidth="1"/>
    <col min="2573" max="2573" width="14.453125" style="1012" customWidth="1"/>
    <col min="2574" max="2574" width="16.1796875" style="1012" customWidth="1"/>
    <col min="2575" max="2791" width="8.81640625" style="1012"/>
    <col min="2792" max="2792" width="25.453125" style="1012" customWidth="1"/>
    <col min="2793" max="2793" width="25.26953125" style="1012" customWidth="1"/>
    <col min="2794" max="2794" width="30.26953125" style="1012" customWidth="1"/>
    <col min="2795" max="2795" width="28.81640625" style="1012" customWidth="1"/>
    <col min="2796" max="2797" width="8.81640625" style="1012" hidden="1" customWidth="1"/>
    <col min="2798" max="2798" width="24.453125" style="1012" customWidth="1"/>
    <col min="2799" max="2799" width="27.1796875" style="1012" customWidth="1"/>
    <col min="2800" max="2801" width="8.81640625" style="1012" hidden="1" customWidth="1"/>
    <col min="2802" max="2802" width="22.7265625" style="1012" customWidth="1"/>
    <col min="2803" max="2803" width="17.7265625" style="1012" customWidth="1"/>
    <col min="2804" max="2807" width="8.81640625" style="1012" hidden="1" customWidth="1"/>
    <col min="2808" max="2808" width="22.7265625" style="1012" customWidth="1"/>
    <col min="2809" max="2809" width="27.453125" style="1012" customWidth="1"/>
    <col min="2810" max="2813" width="9.1796875" style="1012" customWidth="1"/>
    <col min="2814" max="2814" width="22.7265625" style="1012" customWidth="1"/>
    <col min="2815" max="2826" width="8.81640625" style="1012" hidden="1" customWidth="1"/>
    <col min="2827" max="2827" width="23.7265625" style="1012" customWidth="1"/>
    <col min="2828" max="2828" width="15.453125" style="1012" customWidth="1"/>
    <col min="2829" max="2829" width="14.453125" style="1012" customWidth="1"/>
    <col min="2830" max="2830" width="16.1796875" style="1012" customWidth="1"/>
    <col min="2831" max="3047" width="8.81640625" style="1012"/>
    <col min="3048" max="3048" width="25.453125" style="1012" customWidth="1"/>
    <col min="3049" max="3049" width="25.26953125" style="1012" customWidth="1"/>
    <col min="3050" max="3050" width="30.26953125" style="1012" customWidth="1"/>
    <col min="3051" max="3051" width="28.81640625" style="1012" customWidth="1"/>
    <col min="3052" max="3053" width="8.81640625" style="1012" hidden="1" customWidth="1"/>
    <col min="3054" max="3054" width="24.453125" style="1012" customWidth="1"/>
    <col min="3055" max="3055" width="27.1796875" style="1012" customWidth="1"/>
    <col min="3056" max="3057" width="8.81640625" style="1012" hidden="1" customWidth="1"/>
    <col min="3058" max="3058" width="22.7265625" style="1012" customWidth="1"/>
    <col min="3059" max="3059" width="17.7265625" style="1012" customWidth="1"/>
    <col min="3060" max="3063" width="8.81640625" style="1012" hidden="1" customWidth="1"/>
    <col min="3064" max="3064" width="22.7265625" style="1012" customWidth="1"/>
    <col min="3065" max="3065" width="27.453125" style="1012" customWidth="1"/>
    <col min="3066" max="3069" width="9.1796875" style="1012" customWidth="1"/>
    <col min="3070" max="3070" width="22.7265625" style="1012" customWidth="1"/>
    <col min="3071" max="3082" width="8.81640625" style="1012" hidden="1" customWidth="1"/>
    <col min="3083" max="3083" width="23.7265625" style="1012" customWidth="1"/>
    <col min="3084" max="3084" width="15.453125" style="1012" customWidth="1"/>
    <col min="3085" max="3085" width="14.453125" style="1012" customWidth="1"/>
    <col min="3086" max="3086" width="16.1796875" style="1012" customWidth="1"/>
    <col min="3087" max="3303" width="8.81640625" style="1012"/>
    <col min="3304" max="3304" width="25.453125" style="1012" customWidth="1"/>
    <col min="3305" max="3305" width="25.26953125" style="1012" customWidth="1"/>
    <col min="3306" max="3306" width="30.26953125" style="1012" customWidth="1"/>
    <col min="3307" max="3307" width="28.81640625" style="1012" customWidth="1"/>
    <col min="3308" max="3309" width="8.81640625" style="1012" hidden="1" customWidth="1"/>
    <col min="3310" max="3310" width="24.453125" style="1012" customWidth="1"/>
    <col min="3311" max="3311" width="27.1796875" style="1012" customWidth="1"/>
    <col min="3312" max="3313" width="8.81640625" style="1012" hidden="1" customWidth="1"/>
    <col min="3314" max="3314" width="22.7265625" style="1012" customWidth="1"/>
    <col min="3315" max="3315" width="17.7265625" style="1012" customWidth="1"/>
    <col min="3316" max="3319" width="8.81640625" style="1012" hidden="1" customWidth="1"/>
    <col min="3320" max="3320" width="22.7265625" style="1012" customWidth="1"/>
    <col min="3321" max="3321" width="27.453125" style="1012" customWidth="1"/>
    <col min="3322" max="3325" width="9.1796875" style="1012" customWidth="1"/>
    <col min="3326" max="3326" width="22.7265625" style="1012" customWidth="1"/>
    <col min="3327" max="3338" width="8.81640625" style="1012" hidden="1" customWidth="1"/>
    <col min="3339" max="3339" width="23.7265625" style="1012" customWidth="1"/>
    <col min="3340" max="3340" width="15.453125" style="1012" customWidth="1"/>
    <col min="3341" max="3341" width="14.453125" style="1012" customWidth="1"/>
    <col min="3342" max="3342" width="16.1796875" style="1012" customWidth="1"/>
    <col min="3343" max="3559" width="8.81640625" style="1012"/>
    <col min="3560" max="3560" width="25.453125" style="1012" customWidth="1"/>
    <col min="3561" max="3561" width="25.26953125" style="1012" customWidth="1"/>
    <col min="3562" max="3562" width="30.26953125" style="1012" customWidth="1"/>
    <col min="3563" max="3563" width="28.81640625" style="1012" customWidth="1"/>
    <col min="3564" max="3565" width="8.81640625" style="1012" hidden="1" customWidth="1"/>
    <col min="3566" max="3566" width="24.453125" style="1012" customWidth="1"/>
    <col min="3567" max="3567" width="27.1796875" style="1012" customWidth="1"/>
    <col min="3568" max="3569" width="8.81640625" style="1012" hidden="1" customWidth="1"/>
    <col min="3570" max="3570" width="22.7265625" style="1012" customWidth="1"/>
    <col min="3571" max="3571" width="17.7265625" style="1012" customWidth="1"/>
    <col min="3572" max="3575" width="8.81640625" style="1012" hidden="1" customWidth="1"/>
    <col min="3576" max="3576" width="22.7265625" style="1012" customWidth="1"/>
    <col min="3577" max="3577" width="27.453125" style="1012" customWidth="1"/>
    <col min="3578" max="3581" width="9.1796875" style="1012" customWidth="1"/>
    <col min="3582" max="3582" width="22.7265625" style="1012" customWidth="1"/>
    <col min="3583" max="3594" width="8.81640625" style="1012" hidden="1" customWidth="1"/>
    <col min="3595" max="3595" width="23.7265625" style="1012" customWidth="1"/>
    <col min="3596" max="3596" width="15.453125" style="1012" customWidth="1"/>
    <col min="3597" max="3597" width="14.453125" style="1012" customWidth="1"/>
    <col min="3598" max="3598" width="16.1796875" style="1012" customWidth="1"/>
    <col min="3599" max="3815" width="8.81640625" style="1012"/>
    <col min="3816" max="3816" width="25.453125" style="1012" customWidth="1"/>
    <col min="3817" max="3817" width="25.26953125" style="1012" customWidth="1"/>
    <col min="3818" max="3818" width="30.26953125" style="1012" customWidth="1"/>
    <col min="3819" max="3819" width="28.81640625" style="1012" customWidth="1"/>
    <col min="3820" max="3821" width="8.81640625" style="1012" hidden="1" customWidth="1"/>
    <col min="3822" max="3822" width="24.453125" style="1012" customWidth="1"/>
    <col min="3823" max="3823" width="27.1796875" style="1012" customWidth="1"/>
    <col min="3824" max="3825" width="8.81640625" style="1012" hidden="1" customWidth="1"/>
    <col min="3826" max="3826" width="22.7265625" style="1012" customWidth="1"/>
    <col min="3827" max="3827" width="17.7265625" style="1012" customWidth="1"/>
    <col min="3828" max="3831" width="8.81640625" style="1012" hidden="1" customWidth="1"/>
    <col min="3832" max="3832" width="22.7265625" style="1012" customWidth="1"/>
    <col min="3833" max="3833" width="27.453125" style="1012" customWidth="1"/>
    <col min="3834" max="3837" width="9.1796875" style="1012" customWidth="1"/>
    <col min="3838" max="3838" width="22.7265625" style="1012" customWidth="1"/>
    <col min="3839" max="3850" width="8.81640625" style="1012" hidden="1" customWidth="1"/>
    <col min="3851" max="3851" width="23.7265625" style="1012" customWidth="1"/>
    <col min="3852" max="3852" width="15.453125" style="1012" customWidth="1"/>
    <col min="3853" max="3853" width="14.453125" style="1012" customWidth="1"/>
    <col min="3854" max="3854" width="16.1796875" style="1012" customWidth="1"/>
    <col min="3855" max="4071" width="8.81640625" style="1012"/>
    <col min="4072" max="4072" width="25.453125" style="1012" customWidth="1"/>
    <col min="4073" max="4073" width="25.26953125" style="1012" customWidth="1"/>
    <col min="4074" max="4074" width="30.26953125" style="1012" customWidth="1"/>
    <col min="4075" max="4075" width="28.81640625" style="1012" customWidth="1"/>
    <col min="4076" max="4077" width="8.81640625" style="1012" hidden="1" customWidth="1"/>
    <col min="4078" max="4078" width="24.453125" style="1012" customWidth="1"/>
    <col min="4079" max="4079" width="27.1796875" style="1012" customWidth="1"/>
    <col min="4080" max="4081" width="8.81640625" style="1012" hidden="1" customWidth="1"/>
    <col min="4082" max="4082" width="22.7265625" style="1012" customWidth="1"/>
    <col min="4083" max="4083" width="17.7265625" style="1012" customWidth="1"/>
    <col min="4084" max="4087" width="8.81640625" style="1012" hidden="1" customWidth="1"/>
    <col min="4088" max="4088" width="22.7265625" style="1012" customWidth="1"/>
    <col min="4089" max="4089" width="27.453125" style="1012" customWidth="1"/>
    <col min="4090" max="4093" width="9.1796875" style="1012" customWidth="1"/>
    <col min="4094" max="4094" width="22.7265625" style="1012" customWidth="1"/>
    <col min="4095" max="4106" width="8.81640625" style="1012" hidden="1" customWidth="1"/>
    <col min="4107" max="4107" width="23.7265625" style="1012" customWidth="1"/>
    <col min="4108" max="4108" width="15.453125" style="1012" customWidth="1"/>
    <col min="4109" max="4109" width="14.453125" style="1012" customWidth="1"/>
    <col min="4110" max="4110" width="16.1796875" style="1012" customWidth="1"/>
    <col min="4111" max="4327" width="8.81640625" style="1012"/>
    <col min="4328" max="4328" width="25.453125" style="1012" customWidth="1"/>
    <col min="4329" max="4329" width="25.26953125" style="1012" customWidth="1"/>
    <col min="4330" max="4330" width="30.26953125" style="1012" customWidth="1"/>
    <col min="4331" max="4331" width="28.81640625" style="1012" customWidth="1"/>
    <col min="4332" max="4333" width="8.81640625" style="1012" hidden="1" customWidth="1"/>
    <col min="4334" max="4334" width="24.453125" style="1012" customWidth="1"/>
    <col min="4335" max="4335" width="27.1796875" style="1012" customWidth="1"/>
    <col min="4336" max="4337" width="8.81640625" style="1012" hidden="1" customWidth="1"/>
    <col min="4338" max="4338" width="22.7265625" style="1012" customWidth="1"/>
    <col min="4339" max="4339" width="17.7265625" style="1012" customWidth="1"/>
    <col min="4340" max="4343" width="8.81640625" style="1012" hidden="1" customWidth="1"/>
    <col min="4344" max="4344" width="22.7265625" style="1012" customWidth="1"/>
    <col min="4345" max="4345" width="27.453125" style="1012" customWidth="1"/>
    <col min="4346" max="4349" width="9.1796875" style="1012" customWidth="1"/>
    <col min="4350" max="4350" width="22.7265625" style="1012" customWidth="1"/>
    <col min="4351" max="4362" width="8.81640625" style="1012" hidden="1" customWidth="1"/>
    <col min="4363" max="4363" width="23.7265625" style="1012" customWidth="1"/>
    <col min="4364" max="4364" width="15.453125" style="1012" customWidth="1"/>
    <col min="4365" max="4365" width="14.453125" style="1012" customWidth="1"/>
    <col min="4366" max="4366" width="16.1796875" style="1012" customWidth="1"/>
    <col min="4367" max="4583" width="8.81640625" style="1012"/>
    <col min="4584" max="4584" width="25.453125" style="1012" customWidth="1"/>
    <col min="4585" max="4585" width="25.26953125" style="1012" customWidth="1"/>
    <col min="4586" max="4586" width="30.26953125" style="1012" customWidth="1"/>
    <col min="4587" max="4587" width="28.81640625" style="1012" customWidth="1"/>
    <col min="4588" max="4589" width="8.81640625" style="1012" hidden="1" customWidth="1"/>
    <col min="4590" max="4590" width="24.453125" style="1012" customWidth="1"/>
    <col min="4591" max="4591" width="27.1796875" style="1012" customWidth="1"/>
    <col min="4592" max="4593" width="8.81640625" style="1012" hidden="1" customWidth="1"/>
    <col min="4594" max="4594" width="22.7265625" style="1012" customWidth="1"/>
    <col min="4595" max="4595" width="17.7265625" style="1012" customWidth="1"/>
    <col min="4596" max="4599" width="8.81640625" style="1012" hidden="1" customWidth="1"/>
    <col min="4600" max="4600" width="22.7265625" style="1012" customWidth="1"/>
    <col min="4601" max="4601" width="27.453125" style="1012" customWidth="1"/>
    <col min="4602" max="4605" width="9.1796875" style="1012" customWidth="1"/>
    <col min="4606" max="4606" width="22.7265625" style="1012" customWidth="1"/>
    <col min="4607" max="4618" width="8.81640625" style="1012" hidden="1" customWidth="1"/>
    <col min="4619" max="4619" width="23.7265625" style="1012" customWidth="1"/>
    <col min="4620" max="4620" width="15.453125" style="1012" customWidth="1"/>
    <col min="4621" max="4621" width="14.453125" style="1012" customWidth="1"/>
    <col min="4622" max="4622" width="16.1796875" style="1012" customWidth="1"/>
    <col min="4623" max="4839" width="8.81640625" style="1012"/>
    <col min="4840" max="4840" width="25.453125" style="1012" customWidth="1"/>
    <col min="4841" max="4841" width="25.26953125" style="1012" customWidth="1"/>
    <col min="4842" max="4842" width="30.26953125" style="1012" customWidth="1"/>
    <col min="4843" max="4843" width="28.81640625" style="1012" customWidth="1"/>
    <col min="4844" max="4845" width="8.81640625" style="1012" hidden="1" customWidth="1"/>
    <col min="4846" max="4846" width="24.453125" style="1012" customWidth="1"/>
    <col min="4847" max="4847" width="27.1796875" style="1012" customWidth="1"/>
    <col min="4848" max="4849" width="8.81640625" style="1012" hidden="1" customWidth="1"/>
    <col min="4850" max="4850" width="22.7265625" style="1012" customWidth="1"/>
    <col min="4851" max="4851" width="17.7265625" style="1012" customWidth="1"/>
    <col min="4852" max="4855" width="8.81640625" style="1012" hidden="1" customWidth="1"/>
    <col min="4856" max="4856" width="22.7265625" style="1012" customWidth="1"/>
    <col min="4857" max="4857" width="27.453125" style="1012" customWidth="1"/>
    <col min="4858" max="4861" width="9.1796875" style="1012" customWidth="1"/>
    <col min="4862" max="4862" width="22.7265625" style="1012" customWidth="1"/>
    <col min="4863" max="4874" width="8.81640625" style="1012" hidden="1" customWidth="1"/>
    <col min="4875" max="4875" width="23.7265625" style="1012" customWidth="1"/>
    <col min="4876" max="4876" width="15.453125" style="1012" customWidth="1"/>
    <col min="4877" max="4877" width="14.453125" style="1012" customWidth="1"/>
    <col min="4878" max="4878" width="16.1796875" style="1012" customWidth="1"/>
    <col min="4879" max="5095" width="8.81640625" style="1012"/>
    <col min="5096" max="5096" width="25.453125" style="1012" customWidth="1"/>
    <col min="5097" max="5097" width="25.26953125" style="1012" customWidth="1"/>
    <col min="5098" max="5098" width="30.26953125" style="1012" customWidth="1"/>
    <col min="5099" max="5099" width="28.81640625" style="1012" customWidth="1"/>
    <col min="5100" max="5101" width="8.81640625" style="1012" hidden="1" customWidth="1"/>
    <col min="5102" max="5102" width="24.453125" style="1012" customWidth="1"/>
    <col min="5103" max="5103" width="27.1796875" style="1012" customWidth="1"/>
    <col min="5104" max="5105" width="8.81640625" style="1012" hidden="1" customWidth="1"/>
    <col min="5106" max="5106" width="22.7265625" style="1012" customWidth="1"/>
    <col min="5107" max="5107" width="17.7265625" style="1012" customWidth="1"/>
    <col min="5108" max="5111" width="8.81640625" style="1012" hidden="1" customWidth="1"/>
    <col min="5112" max="5112" width="22.7265625" style="1012" customWidth="1"/>
    <col min="5113" max="5113" width="27.453125" style="1012" customWidth="1"/>
    <col min="5114" max="5117" width="9.1796875" style="1012" customWidth="1"/>
    <col min="5118" max="5118" width="22.7265625" style="1012" customWidth="1"/>
    <col min="5119" max="5130" width="8.81640625" style="1012" hidden="1" customWidth="1"/>
    <col min="5131" max="5131" width="23.7265625" style="1012" customWidth="1"/>
    <col min="5132" max="5132" width="15.453125" style="1012" customWidth="1"/>
    <col min="5133" max="5133" width="14.453125" style="1012" customWidth="1"/>
    <col min="5134" max="5134" width="16.1796875" style="1012" customWidth="1"/>
    <col min="5135" max="5351" width="8.81640625" style="1012"/>
    <col min="5352" max="5352" width="25.453125" style="1012" customWidth="1"/>
    <col min="5353" max="5353" width="25.26953125" style="1012" customWidth="1"/>
    <col min="5354" max="5354" width="30.26953125" style="1012" customWidth="1"/>
    <col min="5355" max="5355" width="28.81640625" style="1012" customWidth="1"/>
    <col min="5356" max="5357" width="8.81640625" style="1012" hidden="1" customWidth="1"/>
    <col min="5358" max="5358" width="24.453125" style="1012" customWidth="1"/>
    <col min="5359" max="5359" width="27.1796875" style="1012" customWidth="1"/>
    <col min="5360" max="5361" width="8.81640625" style="1012" hidden="1" customWidth="1"/>
    <col min="5362" max="5362" width="22.7265625" style="1012" customWidth="1"/>
    <col min="5363" max="5363" width="17.7265625" style="1012" customWidth="1"/>
    <col min="5364" max="5367" width="8.81640625" style="1012" hidden="1" customWidth="1"/>
    <col min="5368" max="5368" width="22.7265625" style="1012" customWidth="1"/>
    <col min="5369" max="5369" width="27.453125" style="1012" customWidth="1"/>
    <col min="5370" max="5373" width="9.1796875" style="1012" customWidth="1"/>
    <col min="5374" max="5374" width="22.7265625" style="1012" customWidth="1"/>
    <col min="5375" max="5386" width="8.81640625" style="1012" hidden="1" customWidth="1"/>
    <col min="5387" max="5387" width="23.7265625" style="1012" customWidth="1"/>
    <col min="5388" max="5388" width="15.453125" style="1012" customWidth="1"/>
    <col min="5389" max="5389" width="14.453125" style="1012" customWidth="1"/>
    <col min="5390" max="5390" width="16.1796875" style="1012" customWidth="1"/>
    <col min="5391" max="5607" width="8.81640625" style="1012"/>
    <col min="5608" max="5608" width="25.453125" style="1012" customWidth="1"/>
    <col min="5609" max="5609" width="25.26953125" style="1012" customWidth="1"/>
    <col min="5610" max="5610" width="30.26953125" style="1012" customWidth="1"/>
    <col min="5611" max="5611" width="28.81640625" style="1012" customWidth="1"/>
    <col min="5612" max="5613" width="8.81640625" style="1012" hidden="1" customWidth="1"/>
    <col min="5614" max="5614" width="24.453125" style="1012" customWidth="1"/>
    <col min="5615" max="5615" width="27.1796875" style="1012" customWidth="1"/>
    <col min="5616" max="5617" width="8.81640625" style="1012" hidden="1" customWidth="1"/>
    <col min="5618" max="5618" width="22.7265625" style="1012" customWidth="1"/>
    <col min="5619" max="5619" width="17.7265625" style="1012" customWidth="1"/>
    <col min="5620" max="5623" width="8.81640625" style="1012" hidden="1" customWidth="1"/>
    <col min="5624" max="5624" width="22.7265625" style="1012" customWidth="1"/>
    <col min="5625" max="5625" width="27.453125" style="1012" customWidth="1"/>
    <col min="5626" max="5629" width="9.1796875" style="1012" customWidth="1"/>
    <col min="5630" max="5630" width="22.7265625" style="1012" customWidth="1"/>
    <col min="5631" max="5642" width="8.81640625" style="1012" hidden="1" customWidth="1"/>
    <col min="5643" max="5643" width="23.7265625" style="1012" customWidth="1"/>
    <col min="5644" max="5644" width="15.453125" style="1012" customWidth="1"/>
    <col min="5645" max="5645" width="14.453125" style="1012" customWidth="1"/>
    <col min="5646" max="5646" width="16.1796875" style="1012" customWidth="1"/>
    <col min="5647" max="5863" width="8.81640625" style="1012"/>
    <col min="5864" max="5864" width="25.453125" style="1012" customWidth="1"/>
    <col min="5865" max="5865" width="25.26953125" style="1012" customWidth="1"/>
    <col min="5866" max="5866" width="30.26953125" style="1012" customWidth="1"/>
    <col min="5867" max="5867" width="28.81640625" style="1012" customWidth="1"/>
    <col min="5868" max="5869" width="8.81640625" style="1012" hidden="1" customWidth="1"/>
    <col min="5870" max="5870" width="24.453125" style="1012" customWidth="1"/>
    <col min="5871" max="5871" width="27.1796875" style="1012" customWidth="1"/>
    <col min="5872" max="5873" width="8.81640625" style="1012" hidden="1" customWidth="1"/>
    <col min="5874" max="5874" width="22.7265625" style="1012" customWidth="1"/>
    <col min="5875" max="5875" width="17.7265625" style="1012" customWidth="1"/>
    <col min="5876" max="5879" width="8.81640625" style="1012" hidden="1" customWidth="1"/>
    <col min="5880" max="5880" width="22.7265625" style="1012" customWidth="1"/>
    <col min="5881" max="5881" width="27.453125" style="1012" customWidth="1"/>
    <col min="5882" max="5885" width="9.1796875" style="1012" customWidth="1"/>
    <col min="5886" max="5886" width="22.7265625" style="1012" customWidth="1"/>
    <col min="5887" max="5898" width="8.81640625" style="1012" hidden="1" customWidth="1"/>
    <col min="5899" max="5899" width="23.7265625" style="1012" customWidth="1"/>
    <col min="5900" max="5900" width="15.453125" style="1012" customWidth="1"/>
    <col min="5901" max="5901" width="14.453125" style="1012" customWidth="1"/>
    <col min="5902" max="5902" width="16.1796875" style="1012" customWidth="1"/>
    <col min="5903" max="6119" width="8.81640625" style="1012"/>
    <col min="6120" max="6120" width="25.453125" style="1012" customWidth="1"/>
    <col min="6121" max="6121" width="25.26953125" style="1012" customWidth="1"/>
    <col min="6122" max="6122" width="30.26953125" style="1012" customWidth="1"/>
    <col min="6123" max="6123" width="28.81640625" style="1012" customWidth="1"/>
    <col min="6124" max="6125" width="8.81640625" style="1012" hidden="1" customWidth="1"/>
    <col min="6126" max="6126" width="24.453125" style="1012" customWidth="1"/>
    <col min="6127" max="6127" width="27.1796875" style="1012" customWidth="1"/>
    <col min="6128" max="6129" width="8.81640625" style="1012" hidden="1" customWidth="1"/>
    <col min="6130" max="6130" width="22.7265625" style="1012" customWidth="1"/>
    <col min="6131" max="6131" width="17.7265625" style="1012" customWidth="1"/>
    <col min="6132" max="6135" width="8.81640625" style="1012" hidden="1" customWidth="1"/>
    <col min="6136" max="6136" width="22.7265625" style="1012" customWidth="1"/>
    <col min="6137" max="6137" width="27.453125" style="1012" customWidth="1"/>
    <col min="6138" max="6141" width="9.1796875" style="1012" customWidth="1"/>
    <col min="6142" max="6142" width="22.7265625" style="1012" customWidth="1"/>
    <col min="6143" max="6154" width="8.81640625" style="1012" hidden="1" customWidth="1"/>
    <col min="6155" max="6155" width="23.7265625" style="1012" customWidth="1"/>
    <col min="6156" max="6156" width="15.453125" style="1012" customWidth="1"/>
    <col min="6157" max="6157" width="14.453125" style="1012" customWidth="1"/>
    <col min="6158" max="6158" width="16.1796875" style="1012" customWidth="1"/>
    <col min="6159" max="6375" width="8.81640625" style="1012"/>
    <col min="6376" max="6376" width="25.453125" style="1012" customWidth="1"/>
    <col min="6377" max="6377" width="25.26953125" style="1012" customWidth="1"/>
    <col min="6378" max="6378" width="30.26953125" style="1012" customWidth="1"/>
    <col min="6379" max="6379" width="28.81640625" style="1012" customWidth="1"/>
    <col min="6380" max="6381" width="8.81640625" style="1012" hidden="1" customWidth="1"/>
    <col min="6382" max="6382" width="24.453125" style="1012" customWidth="1"/>
    <col min="6383" max="6383" width="27.1796875" style="1012" customWidth="1"/>
    <col min="6384" max="6385" width="8.81640625" style="1012" hidden="1" customWidth="1"/>
    <col min="6386" max="6386" width="22.7265625" style="1012" customWidth="1"/>
    <col min="6387" max="6387" width="17.7265625" style="1012" customWidth="1"/>
    <col min="6388" max="6391" width="8.81640625" style="1012" hidden="1" customWidth="1"/>
    <col min="6392" max="6392" width="22.7265625" style="1012" customWidth="1"/>
    <col min="6393" max="6393" width="27.453125" style="1012" customWidth="1"/>
    <col min="6394" max="6397" width="9.1796875" style="1012" customWidth="1"/>
    <col min="6398" max="6398" width="22.7265625" style="1012" customWidth="1"/>
    <col min="6399" max="6410" width="8.81640625" style="1012" hidden="1" customWidth="1"/>
    <col min="6411" max="6411" width="23.7265625" style="1012" customWidth="1"/>
    <col min="6412" max="6412" width="15.453125" style="1012" customWidth="1"/>
    <col min="6413" max="6413" width="14.453125" style="1012" customWidth="1"/>
    <col min="6414" max="6414" width="16.1796875" style="1012" customWidth="1"/>
    <col min="6415" max="6631" width="8.81640625" style="1012"/>
    <col min="6632" max="6632" width="25.453125" style="1012" customWidth="1"/>
    <col min="6633" max="6633" width="25.26953125" style="1012" customWidth="1"/>
    <col min="6634" max="6634" width="30.26953125" style="1012" customWidth="1"/>
    <col min="6635" max="6635" width="28.81640625" style="1012" customWidth="1"/>
    <col min="6636" max="6637" width="8.81640625" style="1012" hidden="1" customWidth="1"/>
    <col min="6638" max="6638" width="24.453125" style="1012" customWidth="1"/>
    <col min="6639" max="6639" width="27.1796875" style="1012" customWidth="1"/>
    <col min="6640" max="6641" width="8.81640625" style="1012" hidden="1" customWidth="1"/>
    <col min="6642" max="6642" width="22.7265625" style="1012" customWidth="1"/>
    <col min="6643" max="6643" width="17.7265625" style="1012" customWidth="1"/>
    <col min="6644" max="6647" width="8.81640625" style="1012" hidden="1" customWidth="1"/>
    <col min="6648" max="6648" width="22.7265625" style="1012" customWidth="1"/>
    <col min="6649" max="6649" width="27.453125" style="1012" customWidth="1"/>
    <col min="6650" max="6653" width="9.1796875" style="1012" customWidth="1"/>
    <col min="6654" max="6654" width="22.7265625" style="1012" customWidth="1"/>
    <col min="6655" max="6666" width="8.81640625" style="1012" hidden="1" customWidth="1"/>
    <col min="6667" max="6667" width="23.7265625" style="1012" customWidth="1"/>
    <col min="6668" max="6668" width="15.453125" style="1012" customWidth="1"/>
    <col min="6669" max="6669" width="14.453125" style="1012" customWidth="1"/>
    <col min="6670" max="6670" width="16.1796875" style="1012" customWidth="1"/>
    <col min="6671" max="6887" width="8.81640625" style="1012"/>
    <col min="6888" max="6888" width="25.453125" style="1012" customWidth="1"/>
    <col min="6889" max="6889" width="25.26953125" style="1012" customWidth="1"/>
    <col min="6890" max="6890" width="30.26953125" style="1012" customWidth="1"/>
    <col min="6891" max="6891" width="28.81640625" style="1012" customWidth="1"/>
    <col min="6892" max="6893" width="8.81640625" style="1012" hidden="1" customWidth="1"/>
    <col min="6894" max="6894" width="24.453125" style="1012" customWidth="1"/>
    <col min="6895" max="6895" width="27.1796875" style="1012" customWidth="1"/>
    <col min="6896" max="6897" width="8.81640625" style="1012" hidden="1" customWidth="1"/>
    <col min="6898" max="6898" width="22.7265625" style="1012" customWidth="1"/>
    <col min="6899" max="6899" width="17.7265625" style="1012" customWidth="1"/>
    <col min="6900" max="6903" width="8.81640625" style="1012" hidden="1" customWidth="1"/>
    <col min="6904" max="6904" width="22.7265625" style="1012" customWidth="1"/>
    <col min="6905" max="6905" width="27.453125" style="1012" customWidth="1"/>
    <col min="6906" max="6909" width="9.1796875" style="1012" customWidth="1"/>
    <col min="6910" max="6910" width="22.7265625" style="1012" customWidth="1"/>
    <col min="6911" max="6922" width="8.81640625" style="1012" hidden="1" customWidth="1"/>
    <col min="6923" max="6923" width="23.7265625" style="1012" customWidth="1"/>
    <col min="6924" max="6924" width="15.453125" style="1012" customWidth="1"/>
    <col min="6925" max="6925" width="14.453125" style="1012" customWidth="1"/>
    <col min="6926" max="6926" width="16.1796875" style="1012" customWidth="1"/>
    <col min="6927" max="7143" width="8.81640625" style="1012"/>
    <col min="7144" max="7144" width="25.453125" style="1012" customWidth="1"/>
    <col min="7145" max="7145" width="25.26953125" style="1012" customWidth="1"/>
    <col min="7146" max="7146" width="30.26953125" style="1012" customWidth="1"/>
    <col min="7147" max="7147" width="28.81640625" style="1012" customWidth="1"/>
    <col min="7148" max="7149" width="8.81640625" style="1012" hidden="1" customWidth="1"/>
    <col min="7150" max="7150" width="24.453125" style="1012" customWidth="1"/>
    <col min="7151" max="7151" width="27.1796875" style="1012" customWidth="1"/>
    <col min="7152" max="7153" width="8.81640625" style="1012" hidden="1" customWidth="1"/>
    <col min="7154" max="7154" width="22.7265625" style="1012" customWidth="1"/>
    <col min="7155" max="7155" width="17.7265625" style="1012" customWidth="1"/>
    <col min="7156" max="7159" width="8.81640625" style="1012" hidden="1" customWidth="1"/>
    <col min="7160" max="7160" width="22.7265625" style="1012" customWidth="1"/>
    <col min="7161" max="7161" width="27.453125" style="1012" customWidth="1"/>
    <col min="7162" max="7165" width="9.1796875" style="1012" customWidth="1"/>
    <col min="7166" max="7166" width="22.7265625" style="1012" customWidth="1"/>
    <col min="7167" max="7178" width="8.81640625" style="1012" hidden="1" customWidth="1"/>
    <col min="7179" max="7179" width="23.7265625" style="1012" customWidth="1"/>
    <col min="7180" max="7180" width="15.453125" style="1012" customWidth="1"/>
    <col min="7181" max="7181" width="14.453125" style="1012" customWidth="1"/>
    <col min="7182" max="7182" width="16.1796875" style="1012" customWidth="1"/>
    <col min="7183" max="7399" width="8.81640625" style="1012"/>
    <col min="7400" max="7400" width="25.453125" style="1012" customWidth="1"/>
    <col min="7401" max="7401" width="25.26953125" style="1012" customWidth="1"/>
    <col min="7402" max="7402" width="30.26953125" style="1012" customWidth="1"/>
    <col min="7403" max="7403" width="28.81640625" style="1012" customWidth="1"/>
    <col min="7404" max="7405" width="8.81640625" style="1012" hidden="1" customWidth="1"/>
    <col min="7406" max="7406" width="24.453125" style="1012" customWidth="1"/>
    <col min="7407" max="7407" width="27.1796875" style="1012" customWidth="1"/>
    <col min="7408" max="7409" width="8.81640625" style="1012" hidden="1" customWidth="1"/>
    <col min="7410" max="7410" width="22.7265625" style="1012" customWidth="1"/>
    <col min="7411" max="7411" width="17.7265625" style="1012" customWidth="1"/>
    <col min="7412" max="7415" width="8.81640625" style="1012" hidden="1" customWidth="1"/>
    <col min="7416" max="7416" width="22.7265625" style="1012" customWidth="1"/>
    <col min="7417" max="7417" width="27.453125" style="1012" customWidth="1"/>
    <col min="7418" max="7421" width="9.1796875" style="1012" customWidth="1"/>
    <col min="7422" max="7422" width="22.7265625" style="1012" customWidth="1"/>
    <col min="7423" max="7434" width="8.81640625" style="1012" hidden="1" customWidth="1"/>
    <col min="7435" max="7435" width="23.7265625" style="1012" customWidth="1"/>
    <col min="7436" max="7436" width="15.453125" style="1012" customWidth="1"/>
    <col min="7437" max="7437" width="14.453125" style="1012" customWidth="1"/>
    <col min="7438" max="7438" width="16.1796875" style="1012" customWidth="1"/>
    <col min="7439" max="7655" width="8.81640625" style="1012"/>
    <col min="7656" max="7656" width="25.453125" style="1012" customWidth="1"/>
    <col min="7657" max="7657" width="25.26953125" style="1012" customWidth="1"/>
    <col min="7658" max="7658" width="30.26953125" style="1012" customWidth="1"/>
    <col min="7659" max="7659" width="28.81640625" style="1012" customWidth="1"/>
    <col min="7660" max="7661" width="8.81640625" style="1012" hidden="1" customWidth="1"/>
    <col min="7662" max="7662" width="24.453125" style="1012" customWidth="1"/>
    <col min="7663" max="7663" width="27.1796875" style="1012" customWidth="1"/>
    <col min="7664" max="7665" width="8.81640625" style="1012" hidden="1" customWidth="1"/>
    <col min="7666" max="7666" width="22.7265625" style="1012" customWidth="1"/>
    <col min="7667" max="7667" width="17.7265625" style="1012" customWidth="1"/>
    <col min="7668" max="7671" width="8.81640625" style="1012" hidden="1" customWidth="1"/>
    <col min="7672" max="7672" width="22.7265625" style="1012" customWidth="1"/>
    <col min="7673" max="7673" width="27.453125" style="1012" customWidth="1"/>
    <col min="7674" max="7677" width="9.1796875" style="1012" customWidth="1"/>
    <col min="7678" max="7678" width="22.7265625" style="1012" customWidth="1"/>
    <col min="7679" max="7690" width="8.81640625" style="1012" hidden="1" customWidth="1"/>
    <col min="7691" max="7691" width="23.7265625" style="1012" customWidth="1"/>
    <col min="7692" max="7692" width="15.453125" style="1012" customWidth="1"/>
    <col min="7693" max="7693" width="14.453125" style="1012" customWidth="1"/>
    <col min="7694" max="7694" width="16.1796875" style="1012" customWidth="1"/>
    <col min="7695" max="7911" width="8.81640625" style="1012"/>
    <col min="7912" max="7912" width="25.453125" style="1012" customWidth="1"/>
    <col min="7913" max="7913" width="25.26953125" style="1012" customWidth="1"/>
    <col min="7914" max="7914" width="30.26953125" style="1012" customWidth="1"/>
    <col min="7915" max="7915" width="28.81640625" style="1012" customWidth="1"/>
    <col min="7916" max="7917" width="8.81640625" style="1012" hidden="1" customWidth="1"/>
    <col min="7918" max="7918" width="24.453125" style="1012" customWidth="1"/>
    <col min="7919" max="7919" width="27.1796875" style="1012" customWidth="1"/>
    <col min="7920" max="7921" width="8.81640625" style="1012" hidden="1" customWidth="1"/>
    <col min="7922" max="7922" width="22.7265625" style="1012" customWidth="1"/>
    <col min="7923" max="7923" width="17.7265625" style="1012" customWidth="1"/>
    <col min="7924" max="7927" width="8.81640625" style="1012" hidden="1" customWidth="1"/>
    <col min="7928" max="7928" width="22.7265625" style="1012" customWidth="1"/>
    <col min="7929" max="7929" width="27.453125" style="1012" customWidth="1"/>
    <col min="7930" max="7933" width="9.1796875" style="1012" customWidth="1"/>
    <col min="7934" max="7934" width="22.7265625" style="1012" customWidth="1"/>
    <col min="7935" max="7946" width="8.81640625" style="1012" hidden="1" customWidth="1"/>
    <col min="7947" max="7947" width="23.7265625" style="1012" customWidth="1"/>
    <col min="7948" max="7948" width="15.453125" style="1012" customWidth="1"/>
    <col min="7949" max="7949" width="14.453125" style="1012" customWidth="1"/>
    <col min="7950" max="7950" width="16.1796875" style="1012" customWidth="1"/>
    <col min="7951" max="8167" width="8.81640625" style="1012"/>
    <col min="8168" max="8168" width="25.453125" style="1012" customWidth="1"/>
    <col min="8169" max="8169" width="25.26953125" style="1012" customWidth="1"/>
    <col min="8170" max="8170" width="30.26953125" style="1012" customWidth="1"/>
    <col min="8171" max="8171" width="28.81640625" style="1012" customWidth="1"/>
    <col min="8172" max="8173" width="8.81640625" style="1012" hidden="1" customWidth="1"/>
    <col min="8174" max="8174" width="24.453125" style="1012" customWidth="1"/>
    <col min="8175" max="8175" width="27.1796875" style="1012" customWidth="1"/>
    <col min="8176" max="8177" width="8.81640625" style="1012" hidden="1" customWidth="1"/>
    <col min="8178" max="8178" width="22.7265625" style="1012" customWidth="1"/>
    <col min="8179" max="8179" width="17.7265625" style="1012" customWidth="1"/>
    <col min="8180" max="8183" width="8.81640625" style="1012" hidden="1" customWidth="1"/>
    <col min="8184" max="8184" width="22.7265625" style="1012" customWidth="1"/>
    <col min="8185" max="8185" width="27.453125" style="1012" customWidth="1"/>
    <col min="8186" max="8189" width="9.1796875" style="1012" customWidth="1"/>
    <col min="8190" max="8190" width="22.7265625" style="1012" customWidth="1"/>
    <col min="8191" max="8202" width="8.81640625" style="1012" hidden="1" customWidth="1"/>
    <col min="8203" max="8203" width="23.7265625" style="1012" customWidth="1"/>
    <col min="8204" max="8204" width="15.453125" style="1012" customWidth="1"/>
    <col min="8205" max="8205" width="14.453125" style="1012" customWidth="1"/>
    <col min="8206" max="8206" width="16.1796875" style="1012" customWidth="1"/>
    <col min="8207" max="8423" width="8.81640625" style="1012"/>
    <col min="8424" max="8424" width="25.453125" style="1012" customWidth="1"/>
    <col min="8425" max="8425" width="25.26953125" style="1012" customWidth="1"/>
    <col min="8426" max="8426" width="30.26953125" style="1012" customWidth="1"/>
    <col min="8427" max="8427" width="28.81640625" style="1012" customWidth="1"/>
    <col min="8428" max="8429" width="8.81640625" style="1012" hidden="1" customWidth="1"/>
    <col min="8430" max="8430" width="24.453125" style="1012" customWidth="1"/>
    <col min="8431" max="8431" width="27.1796875" style="1012" customWidth="1"/>
    <col min="8432" max="8433" width="8.81640625" style="1012" hidden="1" customWidth="1"/>
    <col min="8434" max="8434" width="22.7265625" style="1012" customWidth="1"/>
    <col min="8435" max="8435" width="17.7265625" style="1012" customWidth="1"/>
    <col min="8436" max="8439" width="8.81640625" style="1012" hidden="1" customWidth="1"/>
    <col min="8440" max="8440" width="22.7265625" style="1012" customWidth="1"/>
    <col min="8441" max="8441" width="27.453125" style="1012" customWidth="1"/>
    <col min="8442" max="8445" width="9.1796875" style="1012" customWidth="1"/>
    <col min="8446" max="8446" width="22.7265625" style="1012" customWidth="1"/>
    <col min="8447" max="8458" width="8.81640625" style="1012" hidden="1" customWidth="1"/>
    <col min="8459" max="8459" width="23.7265625" style="1012" customWidth="1"/>
    <col min="8460" max="8460" width="15.453125" style="1012" customWidth="1"/>
    <col min="8461" max="8461" width="14.453125" style="1012" customWidth="1"/>
    <col min="8462" max="8462" width="16.1796875" style="1012" customWidth="1"/>
    <col min="8463" max="8679" width="8.81640625" style="1012"/>
    <col min="8680" max="8680" width="25.453125" style="1012" customWidth="1"/>
    <col min="8681" max="8681" width="25.26953125" style="1012" customWidth="1"/>
    <col min="8682" max="8682" width="30.26953125" style="1012" customWidth="1"/>
    <col min="8683" max="8683" width="28.81640625" style="1012" customWidth="1"/>
    <col min="8684" max="8685" width="8.81640625" style="1012" hidden="1" customWidth="1"/>
    <col min="8686" max="8686" width="24.453125" style="1012" customWidth="1"/>
    <col min="8687" max="8687" width="27.1796875" style="1012" customWidth="1"/>
    <col min="8688" max="8689" width="8.81640625" style="1012" hidden="1" customWidth="1"/>
    <col min="8690" max="8690" width="22.7265625" style="1012" customWidth="1"/>
    <col min="8691" max="8691" width="17.7265625" style="1012" customWidth="1"/>
    <col min="8692" max="8695" width="8.81640625" style="1012" hidden="1" customWidth="1"/>
    <col min="8696" max="8696" width="22.7265625" style="1012" customWidth="1"/>
    <col min="8697" max="8697" width="27.453125" style="1012" customWidth="1"/>
    <col min="8698" max="8701" width="9.1796875" style="1012" customWidth="1"/>
    <col min="8702" max="8702" width="22.7265625" style="1012" customWidth="1"/>
    <col min="8703" max="8714" width="8.81640625" style="1012" hidden="1" customWidth="1"/>
    <col min="8715" max="8715" width="23.7265625" style="1012" customWidth="1"/>
    <col min="8716" max="8716" width="15.453125" style="1012" customWidth="1"/>
    <col min="8717" max="8717" width="14.453125" style="1012" customWidth="1"/>
    <col min="8718" max="8718" width="16.1796875" style="1012" customWidth="1"/>
    <col min="8719" max="8935" width="8.81640625" style="1012"/>
    <col min="8936" max="8936" width="25.453125" style="1012" customWidth="1"/>
    <col min="8937" max="8937" width="25.26953125" style="1012" customWidth="1"/>
    <col min="8938" max="8938" width="30.26953125" style="1012" customWidth="1"/>
    <col min="8939" max="8939" width="28.81640625" style="1012" customWidth="1"/>
    <col min="8940" max="8941" width="8.81640625" style="1012" hidden="1" customWidth="1"/>
    <col min="8942" max="8942" width="24.453125" style="1012" customWidth="1"/>
    <col min="8943" max="8943" width="27.1796875" style="1012" customWidth="1"/>
    <col min="8944" max="8945" width="8.81640625" style="1012" hidden="1" customWidth="1"/>
    <col min="8946" max="8946" width="22.7265625" style="1012" customWidth="1"/>
    <col min="8947" max="8947" width="17.7265625" style="1012" customWidth="1"/>
    <col min="8948" max="8951" width="8.81640625" style="1012" hidden="1" customWidth="1"/>
    <col min="8952" max="8952" width="22.7265625" style="1012" customWidth="1"/>
    <col min="8953" max="8953" width="27.453125" style="1012" customWidth="1"/>
    <col min="8954" max="8957" width="9.1796875" style="1012" customWidth="1"/>
    <col min="8958" max="8958" width="22.7265625" style="1012" customWidth="1"/>
    <col min="8959" max="8970" width="8.81640625" style="1012" hidden="1" customWidth="1"/>
    <col min="8971" max="8971" width="23.7265625" style="1012" customWidth="1"/>
    <col min="8972" max="8972" width="15.453125" style="1012" customWidth="1"/>
    <col min="8973" max="8973" width="14.453125" style="1012" customWidth="1"/>
    <col min="8974" max="8974" width="16.1796875" style="1012" customWidth="1"/>
    <col min="8975" max="9191" width="8.81640625" style="1012"/>
    <col min="9192" max="9192" width="25.453125" style="1012" customWidth="1"/>
    <col min="9193" max="9193" width="25.26953125" style="1012" customWidth="1"/>
    <col min="9194" max="9194" width="30.26953125" style="1012" customWidth="1"/>
    <col min="9195" max="9195" width="28.81640625" style="1012" customWidth="1"/>
    <col min="9196" max="9197" width="8.81640625" style="1012" hidden="1" customWidth="1"/>
    <col min="9198" max="9198" width="24.453125" style="1012" customWidth="1"/>
    <col min="9199" max="9199" width="27.1796875" style="1012" customWidth="1"/>
    <col min="9200" max="9201" width="8.81640625" style="1012" hidden="1" customWidth="1"/>
    <col min="9202" max="9202" width="22.7265625" style="1012" customWidth="1"/>
    <col min="9203" max="9203" width="17.7265625" style="1012" customWidth="1"/>
    <col min="9204" max="9207" width="8.81640625" style="1012" hidden="1" customWidth="1"/>
    <col min="9208" max="9208" width="22.7265625" style="1012" customWidth="1"/>
    <col min="9209" max="9209" width="27.453125" style="1012" customWidth="1"/>
    <col min="9210" max="9213" width="9.1796875" style="1012" customWidth="1"/>
    <col min="9214" max="9214" width="22.7265625" style="1012" customWidth="1"/>
    <col min="9215" max="9226" width="8.81640625" style="1012" hidden="1" customWidth="1"/>
    <col min="9227" max="9227" width="23.7265625" style="1012" customWidth="1"/>
    <col min="9228" max="9228" width="15.453125" style="1012" customWidth="1"/>
    <col min="9229" max="9229" width="14.453125" style="1012" customWidth="1"/>
    <col min="9230" max="9230" width="16.1796875" style="1012" customWidth="1"/>
    <col min="9231" max="9447" width="8.81640625" style="1012"/>
    <col min="9448" max="9448" width="25.453125" style="1012" customWidth="1"/>
    <col min="9449" max="9449" width="25.26953125" style="1012" customWidth="1"/>
    <col min="9450" max="9450" width="30.26953125" style="1012" customWidth="1"/>
    <col min="9451" max="9451" width="28.81640625" style="1012" customWidth="1"/>
    <col min="9452" max="9453" width="8.81640625" style="1012" hidden="1" customWidth="1"/>
    <col min="9454" max="9454" width="24.453125" style="1012" customWidth="1"/>
    <col min="9455" max="9455" width="27.1796875" style="1012" customWidth="1"/>
    <col min="9456" max="9457" width="8.81640625" style="1012" hidden="1" customWidth="1"/>
    <col min="9458" max="9458" width="22.7265625" style="1012" customWidth="1"/>
    <col min="9459" max="9459" width="17.7265625" style="1012" customWidth="1"/>
    <col min="9460" max="9463" width="8.81640625" style="1012" hidden="1" customWidth="1"/>
    <col min="9464" max="9464" width="22.7265625" style="1012" customWidth="1"/>
    <col min="9465" max="9465" width="27.453125" style="1012" customWidth="1"/>
    <col min="9466" max="9469" width="9.1796875" style="1012" customWidth="1"/>
    <col min="9470" max="9470" width="22.7265625" style="1012" customWidth="1"/>
    <col min="9471" max="9482" width="8.81640625" style="1012" hidden="1" customWidth="1"/>
    <col min="9483" max="9483" width="23.7265625" style="1012" customWidth="1"/>
    <col min="9484" max="9484" width="15.453125" style="1012" customWidth="1"/>
    <col min="9485" max="9485" width="14.453125" style="1012" customWidth="1"/>
    <col min="9486" max="9486" width="16.1796875" style="1012" customWidth="1"/>
    <col min="9487" max="9703" width="8.81640625" style="1012"/>
    <col min="9704" max="9704" width="25.453125" style="1012" customWidth="1"/>
    <col min="9705" max="9705" width="25.26953125" style="1012" customWidth="1"/>
    <col min="9706" max="9706" width="30.26953125" style="1012" customWidth="1"/>
    <col min="9707" max="9707" width="28.81640625" style="1012" customWidth="1"/>
    <col min="9708" max="9709" width="8.81640625" style="1012" hidden="1" customWidth="1"/>
    <col min="9710" max="9710" width="24.453125" style="1012" customWidth="1"/>
    <col min="9711" max="9711" width="27.1796875" style="1012" customWidth="1"/>
    <col min="9712" max="9713" width="8.81640625" style="1012" hidden="1" customWidth="1"/>
    <col min="9714" max="9714" width="22.7265625" style="1012" customWidth="1"/>
    <col min="9715" max="9715" width="17.7265625" style="1012" customWidth="1"/>
    <col min="9716" max="9719" width="8.81640625" style="1012" hidden="1" customWidth="1"/>
    <col min="9720" max="9720" width="22.7265625" style="1012" customWidth="1"/>
    <col min="9721" max="9721" width="27.453125" style="1012" customWidth="1"/>
    <col min="9722" max="9725" width="9.1796875" style="1012" customWidth="1"/>
    <col min="9726" max="9726" width="22.7265625" style="1012" customWidth="1"/>
    <col min="9727" max="9738" width="8.81640625" style="1012" hidden="1" customWidth="1"/>
    <col min="9739" max="9739" width="23.7265625" style="1012" customWidth="1"/>
    <col min="9740" max="9740" width="15.453125" style="1012" customWidth="1"/>
    <col min="9741" max="9741" width="14.453125" style="1012" customWidth="1"/>
    <col min="9742" max="9742" width="16.1796875" style="1012" customWidth="1"/>
    <col min="9743" max="9959" width="8.81640625" style="1012"/>
    <col min="9960" max="9960" width="25.453125" style="1012" customWidth="1"/>
    <col min="9961" max="9961" width="25.26953125" style="1012" customWidth="1"/>
    <col min="9962" max="9962" width="30.26953125" style="1012" customWidth="1"/>
    <col min="9963" max="9963" width="28.81640625" style="1012" customWidth="1"/>
    <col min="9964" max="9965" width="8.81640625" style="1012" hidden="1" customWidth="1"/>
    <col min="9966" max="9966" width="24.453125" style="1012" customWidth="1"/>
    <col min="9967" max="9967" width="27.1796875" style="1012" customWidth="1"/>
    <col min="9968" max="9969" width="8.81640625" style="1012" hidden="1" customWidth="1"/>
    <col min="9970" max="9970" width="22.7265625" style="1012" customWidth="1"/>
    <col min="9971" max="9971" width="17.7265625" style="1012" customWidth="1"/>
    <col min="9972" max="9975" width="8.81640625" style="1012" hidden="1" customWidth="1"/>
    <col min="9976" max="9976" width="22.7265625" style="1012" customWidth="1"/>
    <col min="9977" max="9977" width="27.453125" style="1012" customWidth="1"/>
    <col min="9978" max="9981" width="9.1796875" style="1012" customWidth="1"/>
    <col min="9982" max="9982" width="22.7265625" style="1012" customWidth="1"/>
    <col min="9983" max="9994" width="8.81640625" style="1012" hidden="1" customWidth="1"/>
    <col min="9995" max="9995" width="23.7265625" style="1012" customWidth="1"/>
    <col min="9996" max="9996" width="15.453125" style="1012" customWidth="1"/>
    <col min="9997" max="9997" width="14.453125" style="1012" customWidth="1"/>
    <col min="9998" max="9998" width="16.1796875" style="1012" customWidth="1"/>
    <col min="9999" max="10215" width="8.81640625" style="1012"/>
    <col min="10216" max="10216" width="25.453125" style="1012" customWidth="1"/>
    <col min="10217" max="10217" width="25.26953125" style="1012" customWidth="1"/>
    <col min="10218" max="10218" width="30.26953125" style="1012" customWidth="1"/>
    <col min="10219" max="10219" width="28.81640625" style="1012" customWidth="1"/>
    <col min="10220" max="10221" width="8.81640625" style="1012" hidden="1" customWidth="1"/>
    <col min="10222" max="10222" width="24.453125" style="1012" customWidth="1"/>
    <col min="10223" max="10223" width="27.1796875" style="1012" customWidth="1"/>
    <col min="10224" max="10225" width="8.81640625" style="1012" hidden="1" customWidth="1"/>
    <col min="10226" max="10226" width="22.7265625" style="1012" customWidth="1"/>
    <col min="10227" max="10227" width="17.7265625" style="1012" customWidth="1"/>
    <col min="10228" max="10231" width="8.81640625" style="1012" hidden="1" customWidth="1"/>
    <col min="10232" max="10232" width="22.7265625" style="1012" customWidth="1"/>
    <col min="10233" max="10233" width="27.453125" style="1012" customWidth="1"/>
    <col min="10234" max="10237" width="9.1796875" style="1012" customWidth="1"/>
    <col min="10238" max="10238" width="22.7265625" style="1012" customWidth="1"/>
    <col min="10239" max="10250" width="8.81640625" style="1012" hidden="1" customWidth="1"/>
    <col min="10251" max="10251" width="23.7265625" style="1012" customWidth="1"/>
    <col min="10252" max="10252" width="15.453125" style="1012" customWidth="1"/>
    <col min="10253" max="10253" width="14.453125" style="1012" customWidth="1"/>
    <col min="10254" max="10254" width="16.1796875" style="1012" customWidth="1"/>
    <col min="10255" max="10471" width="8.81640625" style="1012"/>
    <col min="10472" max="10472" width="25.453125" style="1012" customWidth="1"/>
    <col min="10473" max="10473" width="25.26953125" style="1012" customWidth="1"/>
    <col min="10474" max="10474" width="30.26953125" style="1012" customWidth="1"/>
    <col min="10475" max="10475" width="28.81640625" style="1012" customWidth="1"/>
    <col min="10476" max="10477" width="8.81640625" style="1012" hidden="1" customWidth="1"/>
    <col min="10478" max="10478" width="24.453125" style="1012" customWidth="1"/>
    <col min="10479" max="10479" width="27.1796875" style="1012" customWidth="1"/>
    <col min="10480" max="10481" width="8.81640625" style="1012" hidden="1" customWidth="1"/>
    <col min="10482" max="10482" width="22.7265625" style="1012" customWidth="1"/>
    <col min="10483" max="10483" width="17.7265625" style="1012" customWidth="1"/>
    <col min="10484" max="10487" width="8.81640625" style="1012" hidden="1" customWidth="1"/>
    <col min="10488" max="10488" width="22.7265625" style="1012" customWidth="1"/>
    <col min="10489" max="10489" width="27.453125" style="1012" customWidth="1"/>
    <col min="10490" max="10493" width="9.1796875" style="1012" customWidth="1"/>
    <col min="10494" max="10494" width="22.7265625" style="1012" customWidth="1"/>
    <col min="10495" max="10506" width="8.81640625" style="1012" hidden="1" customWidth="1"/>
    <col min="10507" max="10507" width="23.7265625" style="1012" customWidth="1"/>
    <col min="10508" max="10508" width="15.453125" style="1012" customWidth="1"/>
    <col min="10509" max="10509" width="14.453125" style="1012" customWidth="1"/>
    <col min="10510" max="10510" width="16.1796875" style="1012" customWidth="1"/>
    <col min="10511" max="10727" width="8.81640625" style="1012"/>
    <col min="10728" max="10728" width="25.453125" style="1012" customWidth="1"/>
    <col min="10729" max="10729" width="25.26953125" style="1012" customWidth="1"/>
    <col min="10730" max="10730" width="30.26953125" style="1012" customWidth="1"/>
    <col min="10731" max="10731" width="28.81640625" style="1012" customWidth="1"/>
    <col min="10732" max="10733" width="8.81640625" style="1012" hidden="1" customWidth="1"/>
    <col min="10734" max="10734" width="24.453125" style="1012" customWidth="1"/>
    <col min="10735" max="10735" width="27.1796875" style="1012" customWidth="1"/>
    <col min="10736" max="10737" width="8.81640625" style="1012" hidden="1" customWidth="1"/>
    <col min="10738" max="10738" width="22.7265625" style="1012" customWidth="1"/>
    <col min="10739" max="10739" width="17.7265625" style="1012" customWidth="1"/>
    <col min="10740" max="10743" width="8.81640625" style="1012" hidden="1" customWidth="1"/>
    <col min="10744" max="10744" width="22.7265625" style="1012" customWidth="1"/>
    <col min="10745" max="10745" width="27.453125" style="1012" customWidth="1"/>
    <col min="10746" max="10749" width="9.1796875" style="1012" customWidth="1"/>
    <col min="10750" max="10750" width="22.7265625" style="1012" customWidth="1"/>
    <col min="10751" max="10762" width="8.81640625" style="1012" hidden="1" customWidth="1"/>
    <col min="10763" max="10763" width="23.7265625" style="1012" customWidth="1"/>
    <col min="10764" max="10764" width="15.453125" style="1012" customWidth="1"/>
    <col min="10765" max="10765" width="14.453125" style="1012" customWidth="1"/>
    <col min="10766" max="10766" width="16.1796875" style="1012" customWidth="1"/>
    <col min="10767" max="10983" width="8.81640625" style="1012"/>
    <col min="10984" max="10984" width="25.453125" style="1012" customWidth="1"/>
    <col min="10985" max="10985" width="25.26953125" style="1012" customWidth="1"/>
    <col min="10986" max="10986" width="30.26953125" style="1012" customWidth="1"/>
    <col min="10987" max="10987" width="28.81640625" style="1012" customWidth="1"/>
    <col min="10988" max="10989" width="8.81640625" style="1012" hidden="1" customWidth="1"/>
    <col min="10990" max="10990" width="24.453125" style="1012" customWidth="1"/>
    <col min="10991" max="10991" width="27.1796875" style="1012" customWidth="1"/>
    <col min="10992" max="10993" width="8.81640625" style="1012" hidden="1" customWidth="1"/>
    <col min="10994" max="10994" width="22.7265625" style="1012" customWidth="1"/>
    <col min="10995" max="10995" width="17.7265625" style="1012" customWidth="1"/>
    <col min="10996" max="10999" width="8.81640625" style="1012" hidden="1" customWidth="1"/>
    <col min="11000" max="11000" width="22.7265625" style="1012" customWidth="1"/>
    <col min="11001" max="11001" width="27.453125" style="1012" customWidth="1"/>
    <col min="11002" max="11005" width="9.1796875" style="1012" customWidth="1"/>
    <col min="11006" max="11006" width="22.7265625" style="1012" customWidth="1"/>
    <col min="11007" max="11018" width="8.81640625" style="1012" hidden="1" customWidth="1"/>
    <col min="11019" max="11019" width="23.7265625" style="1012" customWidth="1"/>
    <col min="11020" max="11020" width="15.453125" style="1012" customWidth="1"/>
    <col min="11021" max="11021" width="14.453125" style="1012" customWidth="1"/>
    <col min="11022" max="11022" width="16.1796875" style="1012" customWidth="1"/>
    <col min="11023" max="11239" width="8.81640625" style="1012"/>
    <col min="11240" max="11240" width="25.453125" style="1012" customWidth="1"/>
    <col min="11241" max="11241" width="25.26953125" style="1012" customWidth="1"/>
    <col min="11242" max="11242" width="30.26953125" style="1012" customWidth="1"/>
    <col min="11243" max="11243" width="28.81640625" style="1012" customWidth="1"/>
    <col min="11244" max="11245" width="8.81640625" style="1012" hidden="1" customWidth="1"/>
    <col min="11246" max="11246" width="24.453125" style="1012" customWidth="1"/>
    <col min="11247" max="11247" width="27.1796875" style="1012" customWidth="1"/>
    <col min="11248" max="11249" width="8.81640625" style="1012" hidden="1" customWidth="1"/>
    <col min="11250" max="11250" width="22.7265625" style="1012" customWidth="1"/>
    <col min="11251" max="11251" width="17.7265625" style="1012" customWidth="1"/>
    <col min="11252" max="11255" width="8.81640625" style="1012" hidden="1" customWidth="1"/>
    <col min="11256" max="11256" width="22.7265625" style="1012" customWidth="1"/>
    <col min="11257" max="11257" width="27.453125" style="1012" customWidth="1"/>
    <col min="11258" max="11261" width="9.1796875" style="1012" customWidth="1"/>
    <col min="11262" max="11262" width="22.7265625" style="1012" customWidth="1"/>
    <col min="11263" max="11274" width="8.81640625" style="1012" hidden="1" customWidth="1"/>
    <col min="11275" max="11275" width="23.7265625" style="1012" customWidth="1"/>
    <col min="11276" max="11276" width="15.453125" style="1012" customWidth="1"/>
    <col min="11277" max="11277" width="14.453125" style="1012" customWidth="1"/>
    <col min="11278" max="11278" width="16.1796875" style="1012" customWidth="1"/>
    <col min="11279" max="11495" width="8.81640625" style="1012"/>
    <col min="11496" max="11496" width="25.453125" style="1012" customWidth="1"/>
    <col min="11497" max="11497" width="25.26953125" style="1012" customWidth="1"/>
    <col min="11498" max="11498" width="30.26953125" style="1012" customWidth="1"/>
    <col min="11499" max="11499" width="28.81640625" style="1012" customWidth="1"/>
    <col min="11500" max="11501" width="8.81640625" style="1012" hidden="1" customWidth="1"/>
    <col min="11502" max="11502" width="24.453125" style="1012" customWidth="1"/>
    <col min="11503" max="11503" width="27.1796875" style="1012" customWidth="1"/>
    <col min="11504" max="11505" width="8.81640625" style="1012" hidden="1" customWidth="1"/>
    <col min="11506" max="11506" width="22.7265625" style="1012" customWidth="1"/>
    <col min="11507" max="11507" width="17.7265625" style="1012" customWidth="1"/>
    <col min="11508" max="11511" width="8.81640625" style="1012" hidden="1" customWidth="1"/>
    <col min="11512" max="11512" width="22.7265625" style="1012" customWidth="1"/>
    <col min="11513" max="11513" width="27.453125" style="1012" customWidth="1"/>
    <col min="11514" max="11517" width="9.1796875" style="1012" customWidth="1"/>
    <col min="11518" max="11518" width="22.7265625" style="1012" customWidth="1"/>
    <col min="11519" max="11530" width="8.81640625" style="1012" hidden="1" customWidth="1"/>
    <col min="11531" max="11531" width="23.7265625" style="1012" customWidth="1"/>
    <col min="11532" max="11532" width="15.453125" style="1012" customWidth="1"/>
    <col min="11533" max="11533" width="14.453125" style="1012" customWidth="1"/>
    <col min="11534" max="11534" width="16.1796875" style="1012" customWidth="1"/>
    <col min="11535" max="11751" width="8.81640625" style="1012"/>
    <col min="11752" max="11752" width="25.453125" style="1012" customWidth="1"/>
    <col min="11753" max="11753" width="25.26953125" style="1012" customWidth="1"/>
    <col min="11754" max="11754" width="30.26953125" style="1012" customWidth="1"/>
    <col min="11755" max="11755" width="28.81640625" style="1012" customWidth="1"/>
    <col min="11756" max="11757" width="8.81640625" style="1012" hidden="1" customWidth="1"/>
    <col min="11758" max="11758" width="24.453125" style="1012" customWidth="1"/>
    <col min="11759" max="11759" width="27.1796875" style="1012" customWidth="1"/>
    <col min="11760" max="11761" width="8.81640625" style="1012" hidden="1" customWidth="1"/>
    <col min="11762" max="11762" width="22.7265625" style="1012" customWidth="1"/>
    <col min="11763" max="11763" width="17.7265625" style="1012" customWidth="1"/>
    <col min="11764" max="11767" width="8.81640625" style="1012" hidden="1" customWidth="1"/>
    <col min="11768" max="11768" width="22.7265625" style="1012" customWidth="1"/>
    <col min="11769" max="11769" width="27.453125" style="1012" customWidth="1"/>
    <col min="11770" max="11773" width="9.1796875" style="1012" customWidth="1"/>
    <col min="11774" max="11774" width="22.7265625" style="1012" customWidth="1"/>
    <col min="11775" max="11786" width="8.81640625" style="1012" hidden="1" customWidth="1"/>
    <col min="11787" max="11787" width="23.7265625" style="1012" customWidth="1"/>
    <col min="11788" max="11788" width="15.453125" style="1012" customWidth="1"/>
    <col min="11789" max="11789" width="14.453125" style="1012" customWidth="1"/>
    <col min="11790" max="11790" width="16.1796875" style="1012" customWidth="1"/>
    <col min="11791" max="12007" width="8.81640625" style="1012"/>
    <col min="12008" max="12008" width="25.453125" style="1012" customWidth="1"/>
    <col min="12009" max="12009" width="25.26953125" style="1012" customWidth="1"/>
    <col min="12010" max="12010" width="30.26953125" style="1012" customWidth="1"/>
    <col min="12011" max="12011" width="28.81640625" style="1012" customWidth="1"/>
    <col min="12012" max="12013" width="8.81640625" style="1012" hidden="1" customWidth="1"/>
    <col min="12014" max="12014" width="24.453125" style="1012" customWidth="1"/>
    <col min="12015" max="12015" width="27.1796875" style="1012" customWidth="1"/>
    <col min="12016" max="12017" width="8.81640625" style="1012" hidden="1" customWidth="1"/>
    <col min="12018" max="12018" width="22.7265625" style="1012" customWidth="1"/>
    <col min="12019" max="12019" width="17.7265625" style="1012" customWidth="1"/>
    <col min="12020" max="12023" width="8.81640625" style="1012" hidden="1" customWidth="1"/>
    <col min="12024" max="12024" width="22.7265625" style="1012" customWidth="1"/>
    <col min="12025" max="12025" width="27.453125" style="1012" customWidth="1"/>
    <col min="12026" max="12029" width="9.1796875" style="1012" customWidth="1"/>
    <col min="12030" max="12030" width="22.7265625" style="1012" customWidth="1"/>
    <col min="12031" max="12042" width="8.81640625" style="1012" hidden="1" customWidth="1"/>
    <col min="12043" max="12043" width="23.7265625" style="1012" customWidth="1"/>
    <col min="12044" max="12044" width="15.453125" style="1012" customWidth="1"/>
    <col min="12045" max="12045" width="14.453125" style="1012" customWidth="1"/>
    <col min="12046" max="12046" width="16.1796875" style="1012" customWidth="1"/>
    <col min="12047" max="12263" width="8.81640625" style="1012"/>
    <col min="12264" max="12264" width="25.453125" style="1012" customWidth="1"/>
    <col min="12265" max="12265" width="25.26953125" style="1012" customWidth="1"/>
    <col min="12266" max="12266" width="30.26953125" style="1012" customWidth="1"/>
    <col min="12267" max="12267" width="28.81640625" style="1012" customWidth="1"/>
    <col min="12268" max="12269" width="8.81640625" style="1012" hidden="1" customWidth="1"/>
    <col min="12270" max="12270" width="24.453125" style="1012" customWidth="1"/>
    <col min="12271" max="12271" width="27.1796875" style="1012" customWidth="1"/>
    <col min="12272" max="12273" width="8.81640625" style="1012" hidden="1" customWidth="1"/>
    <col min="12274" max="12274" width="22.7265625" style="1012" customWidth="1"/>
    <col min="12275" max="12275" width="17.7265625" style="1012" customWidth="1"/>
    <col min="12276" max="12279" width="8.81640625" style="1012" hidden="1" customWidth="1"/>
    <col min="12280" max="12280" width="22.7265625" style="1012" customWidth="1"/>
    <col min="12281" max="12281" width="27.453125" style="1012" customWidth="1"/>
    <col min="12282" max="12285" width="9.1796875" style="1012" customWidth="1"/>
    <col min="12286" max="12286" width="22.7265625" style="1012" customWidth="1"/>
    <col min="12287" max="12298" width="8.81640625" style="1012" hidden="1" customWidth="1"/>
    <col min="12299" max="12299" width="23.7265625" style="1012" customWidth="1"/>
    <col min="12300" max="12300" width="15.453125" style="1012" customWidth="1"/>
    <col min="12301" max="12301" width="14.453125" style="1012" customWidth="1"/>
    <col min="12302" max="12302" width="16.1796875" style="1012" customWidth="1"/>
    <col min="12303" max="12519" width="8.81640625" style="1012"/>
    <col min="12520" max="12520" width="25.453125" style="1012" customWidth="1"/>
    <col min="12521" max="12521" width="25.26953125" style="1012" customWidth="1"/>
    <col min="12522" max="12522" width="30.26953125" style="1012" customWidth="1"/>
    <col min="12523" max="12523" width="28.81640625" style="1012" customWidth="1"/>
    <col min="12524" max="12525" width="8.81640625" style="1012" hidden="1" customWidth="1"/>
    <col min="12526" max="12526" width="24.453125" style="1012" customWidth="1"/>
    <col min="12527" max="12527" width="27.1796875" style="1012" customWidth="1"/>
    <col min="12528" max="12529" width="8.81640625" style="1012" hidden="1" customWidth="1"/>
    <col min="12530" max="12530" width="22.7265625" style="1012" customWidth="1"/>
    <col min="12531" max="12531" width="17.7265625" style="1012" customWidth="1"/>
    <col min="12532" max="12535" width="8.81640625" style="1012" hidden="1" customWidth="1"/>
    <col min="12536" max="12536" width="22.7265625" style="1012" customWidth="1"/>
    <col min="12537" max="12537" width="27.453125" style="1012" customWidth="1"/>
    <col min="12538" max="12541" width="9.1796875" style="1012" customWidth="1"/>
    <col min="12542" max="12542" width="22.7265625" style="1012" customWidth="1"/>
    <col min="12543" max="12554" width="8.81640625" style="1012" hidden="1" customWidth="1"/>
    <col min="12555" max="12555" width="23.7265625" style="1012" customWidth="1"/>
    <col min="12556" max="12556" width="15.453125" style="1012" customWidth="1"/>
    <col min="12557" max="12557" width="14.453125" style="1012" customWidth="1"/>
    <col min="12558" max="12558" width="16.1796875" style="1012" customWidth="1"/>
    <col min="12559" max="12775" width="8.81640625" style="1012"/>
    <col min="12776" max="12776" width="25.453125" style="1012" customWidth="1"/>
    <col min="12777" max="12777" width="25.26953125" style="1012" customWidth="1"/>
    <col min="12778" max="12778" width="30.26953125" style="1012" customWidth="1"/>
    <col min="12779" max="12779" width="28.81640625" style="1012" customWidth="1"/>
    <col min="12780" max="12781" width="8.81640625" style="1012" hidden="1" customWidth="1"/>
    <col min="12782" max="12782" width="24.453125" style="1012" customWidth="1"/>
    <col min="12783" max="12783" width="27.1796875" style="1012" customWidth="1"/>
    <col min="12784" max="12785" width="8.81640625" style="1012" hidden="1" customWidth="1"/>
    <col min="12786" max="12786" width="22.7265625" style="1012" customWidth="1"/>
    <col min="12787" max="12787" width="17.7265625" style="1012" customWidth="1"/>
    <col min="12788" max="12791" width="8.81640625" style="1012" hidden="1" customWidth="1"/>
    <col min="12792" max="12792" width="22.7265625" style="1012" customWidth="1"/>
    <col min="12793" max="12793" width="27.453125" style="1012" customWidth="1"/>
    <col min="12794" max="12797" width="9.1796875" style="1012" customWidth="1"/>
    <col min="12798" max="12798" width="22.7265625" style="1012" customWidth="1"/>
    <col min="12799" max="12810" width="8.81640625" style="1012" hidden="1" customWidth="1"/>
    <col min="12811" max="12811" width="23.7265625" style="1012" customWidth="1"/>
    <col min="12812" max="12812" width="15.453125" style="1012" customWidth="1"/>
    <col min="12813" max="12813" width="14.453125" style="1012" customWidth="1"/>
    <col min="12814" max="12814" width="16.1796875" style="1012" customWidth="1"/>
    <col min="12815" max="13031" width="8.81640625" style="1012"/>
    <col min="13032" max="13032" width="25.453125" style="1012" customWidth="1"/>
    <col min="13033" max="13033" width="25.26953125" style="1012" customWidth="1"/>
    <col min="13034" max="13034" width="30.26953125" style="1012" customWidth="1"/>
    <col min="13035" max="13035" width="28.81640625" style="1012" customWidth="1"/>
    <col min="13036" max="13037" width="8.81640625" style="1012" hidden="1" customWidth="1"/>
    <col min="13038" max="13038" width="24.453125" style="1012" customWidth="1"/>
    <col min="13039" max="13039" width="27.1796875" style="1012" customWidth="1"/>
    <col min="13040" max="13041" width="8.81640625" style="1012" hidden="1" customWidth="1"/>
    <col min="13042" max="13042" width="22.7265625" style="1012" customWidth="1"/>
    <col min="13043" max="13043" width="17.7265625" style="1012" customWidth="1"/>
    <col min="13044" max="13047" width="8.81640625" style="1012" hidden="1" customWidth="1"/>
    <col min="13048" max="13048" width="22.7265625" style="1012" customWidth="1"/>
    <col min="13049" max="13049" width="27.453125" style="1012" customWidth="1"/>
    <col min="13050" max="13053" width="9.1796875" style="1012" customWidth="1"/>
    <col min="13054" max="13054" width="22.7265625" style="1012" customWidth="1"/>
    <col min="13055" max="13066" width="8.81640625" style="1012" hidden="1" customWidth="1"/>
    <col min="13067" max="13067" width="23.7265625" style="1012" customWidth="1"/>
    <col min="13068" max="13068" width="15.453125" style="1012" customWidth="1"/>
    <col min="13069" max="13069" width="14.453125" style="1012" customWidth="1"/>
    <col min="13070" max="13070" width="16.1796875" style="1012" customWidth="1"/>
    <col min="13071" max="13287" width="8.81640625" style="1012"/>
    <col min="13288" max="13288" width="25.453125" style="1012" customWidth="1"/>
    <col min="13289" max="13289" width="25.26953125" style="1012" customWidth="1"/>
    <col min="13290" max="13290" width="30.26953125" style="1012" customWidth="1"/>
    <col min="13291" max="13291" width="28.81640625" style="1012" customWidth="1"/>
    <col min="13292" max="13293" width="8.81640625" style="1012" hidden="1" customWidth="1"/>
    <col min="13294" max="13294" width="24.453125" style="1012" customWidth="1"/>
    <col min="13295" max="13295" width="27.1796875" style="1012" customWidth="1"/>
    <col min="13296" max="13297" width="8.81640625" style="1012" hidden="1" customWidth="1"/>
    <col min="13298" max="13298" width="22.7265625" style="1012" customWidth="1"/>
    <col min="13299" max="13299" width="17.7265625" style="1012" customWidth="1"/>
    <col min="13300" max="13303" width="8.81640625" style="1012" hidden="1" customWidth="1"/>
    <col min="13304" max="13304" width="22.7265625" style="1012" customWidth="1"/>
    <col min="13305" max="13305" width="27.453125" style="1012" customWidth="1"/>
    <col min="13306" max="13309" width="9.1796875" style="1012" customWidth="1"/>
    <col min="13310" max="13310" width="22.7265625" style="1012" customWidth="1"/>
    <col min="13311" max="13322" width="8.81640625" style="1012" hidden="1" customWidth="1"/>
    <col min="13323" max="13323" width="23.7265625" style="1012" customWidth="1"/>
    <col min="13324" max="13324" width="15.453125" style="1012" customWidth="1"/>
    <col min="13325" max="13325" width="14.453125" style="1012" customWidth="1"/>
    <col min="13326" max="13326" width="16.1796875" style="1012" customWidth="1"/>
    <col min="13327" max="13543" width="8.81640625" style="1012"/>
    <col min="13544" max="13544" width="25.453125" style="1012" customWidth="1"/>
    <col min="13545" max="13545" width="25.26953125" style="1012" customWidth="1"/>
    <col min="13546" max="13546" width="30.26953125" style="1012" customWidth="1"/>
    <col min="13547" max="13547" width="28.81640625" style="1012" customWidth="1"/>
    <col min="13548" max="13549" width="8.81640625" style="1012" hidden="1" customWidth="1"/>
    <col min="13550" max="13550" width="24.453125" style="1012" customWidth="1"/>
    <col min="13551" max="13551" width="27.1796875" style="1012" customWidth="1"/>
    <col min="13552" max="13553" width="8.81640625" style="1012" hidden="1" customWidth="1"/>
    <col min="13554" max="13554" width="22.7265625" style="1012" customWidth="1"/>
    <col min="13555" max="13555" width="17.7265625" style="1012" customWidth="1"/>
    <col min="13556" max="13559" width="8.81640625" style="1012" hidden="1" customWidth="1"/>
    <col min="13560" max="13560" width="22.7265625" style="1012" customWidth="1"/>
    <col min="13561" max="13561" width="27.453125" style="1012" customWidth="1"/>
    <col min="13562" max="13565" width="9.1796875" style="1012" customWidth="1"/>
    <col min="13566" max="13566" width="22.7265625" style="1012" customWidth="1"/>
    <col min="13567" max="13578" width="8.81640625" style="1012" hidden="1" customWidth="1"/>
    <col min="13579" max="13579" width="23.7265625" style="1012" customWidth="1"/>
    <col min="13580" max="13580" width="15.453125" style="1012" customWidth="1"/>
    <col min="13581" max="13581" width="14.453125" style="1012" customWidth="1"/>
    <col min="13582" max="13582" width="16.1796875" style="1012" customWidth="1"/>
    <col min="13583" max="13799" width="8.81640625" style="1012"/>
    <col min="13800" max="13800" width="25.453125" style="1012" customWidth="1"/>
    <col min="13801" max="13801" width="25.26953125" style="1012" customWidth="1"/>
    <col min="13802" max="13802" width="30.26953125" style="1012" customWidth="1"/>
    <col min="13803" max="13803" width="28.81640625" style="1012" customWidth="1"/>
    <col min="13804" max="13805" width="8.81640625" style="1012" hidden="1" customWidth="1"/>
    <col min="13806" max="13806" width="24.453125" style="1012" customWidth="1"/>
    <col min="13807" max="13807" width="27.1796875" style="1012" customWidth="1"/>
    <col min="13808" max="13809" width="8.81640625" style="1012" hidden="1" customWidth="1"/>
    <col min="13810" max="13810" width="22.7265625" style="1012" customWidth="1"/>
    <col min="13811" max="13811" width="17.7265625" style="1012" customWidth="1"/>
    <col min="13812" max="13815" width="8.81640625" style="1012" hidden="1" customWidth="1"/>
    <col min="13816" max="13816" width="22.7265625" style="1012" customWidth="1"/>
    <col min="13817" max="13817" width="27.453125" style="1012" customWidth="1"/>
    <col min="13818" max="13821" width="9.1796875" style="1012" customWidth="1"/>
    <col min="13822" max="13822" width="22.7265625" style="1012" customWidth="1"/>
    <col min="13823" max="13834" width="8.81640625" style="1012" hidden="1" customWidth="1"/>
    <col min="13835" max="13835" width="23.7265625" style="1012" customWidth="1"/>
    <col min="13836" max="13836" width="15.453125" style="1012" customWidth="1"/>
    <col min="13837" max="13837" width="14.453125" style="1012" customWidth="1"/>
    <col min="13838" max="13838" width="16.1796875" style="1012" customWidth="1"/>
    <col min="13839" max="14055" width="8.81640625" style="1012"/>
    <col min="14056" max="14056" width="25.453125" style="1012" customWidth="1"/>
    <col min="14057" max="14057" width="25.26953125" style="1012" customWidth="1"/>
    <col min="14058" max="14058" width="30.26953125" style="1012" customWidth="1"/>
    <col min="14059" max="14059" width="28.81640625" style="1012" customWidth="1"/>
    <col min="14060" max="14061" width="8.81640625" style="1012" hidden="1" customWidth="1"/>
    <col min="14062" max="14062" width="24.453125" style="1012" customWidth="1"/>
    <col min="14063" max="14063" width="27.1796875" style="1012" customWidth="1"/>
    <col min="14064" max="14065" width="8.81640625" style="1012" hidden="1" customWidth="1"/>
    <col min="14066" max="14066" width="22.7265625" style="1012" customWidth="1"/>
    <col min="14067" max="14067" width="17.7265625" style="1012" customWidth="1"/>
    <col min="14068" max="14071" width="8.81640625" style="1012" hidden="1" customWidth="1"/>
    <col min="14072" max="14072" width="22.7265625" style="1012" customWidth="1"/>
    <col min="14073" max="14073" width="27.453125" style="1012" customWidth="1"/>
    <col min="14074" max="14077" width="9.1796875" style="1012" customWidth="1"/>
    <col min="14078" max="14078" width="22.7265625" style="1012" customWidth="1"/>
    <col min="14079" max="14090" width="8.81640625" style="1012" hidden="1" customWidth="1"/>
    <col min="14091" max="14091" width="23.7265625" style="1012" customWidth="1"/>
    <col min="14092" max="14092" width="15.453125" style="1012" customWidth="1"/>
    <col min="14093" max="14093" width="14.453125" style="1012" customWidth="1"/>
    <col min="14094" max="14094" width="16.1796875" style="1012" customWidth="1"/>
    <col min="14095" max="14311" width="8.81640625" style="1012"/>
    <col min="14312" max="14312" width="25.453125" style="1012" customWidth="1"/>
    <col min="14313" max="14313" width="25.26953125" style="1012" customWidth="1"/>
    <col min="14314" max="14314" width="30.26953125" style="1012" customWidth="1"/>
    <col min="14315" max="14315" width="28.81640625" style="1012" customWidth="1"/>
    <col min="14316" max="14317" width="8.81640625" style="1012" hidden="1" customWidth="1"/>
    <col min="14318" max="14318" width="24.453125" style="1012" customWidth="1"/>
    <col min="14319" max="14319" width="27.1796875" style="1012" customWidth="1"/>
    <col min="14320" max="14321" width="8.81640625" style="1012" hidden="1" customWidth="1"/>
    <col min="14322" max="14322" width="22.7265625" style="1012" customWidth="1"/>
    <col min="14323" max="14323" width="17.7265625" style="1012" customWidth="1"/>
    <col min="14324" max="14327" width="8.81640625" style="1012" hidden="1" customWidth="1"/>
    <col min="14328" max="14328" width="22.7265625" style="1012" customWidth="1"/>
    <col min="14329" max="14329" width="27.453125" style="1012" customWidth="1"/>
    <col min="14330" max="14333" width="9.1796875" style="1012" customWidth="1"/>
    <col min="14334" max="14334" width="22.7265625" style="1012" customWidth="1"/>
    <col min="14335" max="14346" width="8.81640625" style="1012" hidden="1" customWidth="1"/>
    <col min="14347" max="14347" width="23.7265625" style="1012" customWidth="1"/>
    <col min="14348" max="14348" width="15.453125" style="1012" customWidth="1"/>
    <col min="14349" max="14349" width="14.453125" style="1012" customWidth="1"/>
    <col min="14350" max="14350" width="16.1796875" style="1012" customWidth="1"/>
    <col min="14351" max="14567" width="8.81640625" style="1012"/>
    <col min="14568" max="14568" width="25.453125" style="1012" customWidth="1"/>
    <col min="14569" max="14569" width="25.26953125" style="1012" customWidth="1"/>
    <col min="14570" max="14570" width="30.26953125" style="1012" customWidth="1"/>
    <col min="14571" max="14571" width="28.81640625" style="1012" customWidth="1"/>
    <col min="14572" max="14573" width="8.81640625" style="1012" hidden="1" customWidth="1"/>
    <col min="14574" max="14574" width="24.453125" style="1012" customWidth="1"/>
    <col min="14575" max="14575" width="27.1796875" style="1012" customWidth="1"/>
    <col min="14576" max="14577" width="8.81640625" style="1012" hidden="1" customWidth="1"/>
    <col min="14578" max="14578" width="22.7265625" style="1012" customWidth="1"/>
    <col min="14579" max="14579" width="17.7265625" style="1012" customWidth="1"/>
    <col min="14580" max="14583" width="8.81640625" style="1012" hidden="1" customWidth="1"/>
    <col min="14584" max="14584" width="22.7265625" style="1012" customWidth="1"/>
    <col min="14585" max="14585" width="27.453125" style="1012" customWidth="1"/>
    <col min="14586" max="14589" width="9.1796875" style="1012" customWidth="1"/>
    <col min="14590" max="14590" width="22.7265625" style="1012" customWidth="1"/>
    <col min="14591" max="14602" width="8.81640625" style="1012" hidden="1" customWidth="1"/>
    <col min="14603" max="14603" width="23.7265625" style="1012" customWidth="1"/>
    <col min="14604" max="14604" width="15.453125" style="1012" customWidth="1"/>
    <col min="14605" max="14605" width="14.453125" style="1012" customWidth="1"/>
    <col min="14606" max="14606" width="16.1796875" style="1012" customWidth="1"/>
    <col min="14607" max="14823" width="8.81640625" style="1012"/>
    <col min="14824" max="14824" width="25.453125" style="1012" customWidth="1"/>
    <col min="14825" max="14825" width="25.26953125" style="1012" customWidth="1"/>
    <col min="14826" max="14826" width="30.26953125" style="1012" customWidth="1"/>
    <col min="14827" max="14827" width="28.81640625" style="1012" customWidth="1"/>
    <col min="14828" max="14829" width="8.81640625" style="1012" hidden="1" customWidth="1"/>
    <col min="14830" max="14830" width="24.453125" style="1012" customWidth="1"/>
    <col min="14831" max="14831" width="27.1796875" style="1012" customWidth="1"/>
    <col min="14832" max="14833" width="8.81640625" style="1012" hidden="1" customWidth="1"/>
    <col min="14834" max="14834" width="22.7265625" style="1012" customWidth="1"/>
    <col min="14835" max="14835" width="17.7265625" style="1012" customWidth="1"/>
    <col min="14836" max="14839" width="8.81640625" style="1012" hidden="1" customWidth="1"/>
    <col min="14840" max="14840" width="22.7265625" style="1012" customWidth="1"/>
    <col min="14841" max="14841" width="27.453125" style="1012" customWidth="1"/>
    <col min="14842" max="14845" width="9.1796875" style="1012" customWidth="1"/>
    <col min="14846" max="14846" width="22.7265625" style="1012" customWidth="1"/>
    <col min="14847" max="14858" width="8.81640625" style="1012" hidden="1" customWidth="1"/>
    <col min="14859" max="14859" width="23.7265625" style="1012" customWidth="1"/>
    <col min="14860" max="14860" width="15.453125" style="1012" customWidth="1"/>
    <col min="14861" max="14861" width="14.453125" style="1012" customWidth="1"/>
    <col min="14862" max="14862" width="16.1796875" style="1012" customWidth="1"/>
    <col min="14863" max="15079" width="8.81640625" style="1012"/>
    <col min="15080" max="15080" width="25.453125" style="1012" customWidth="1"/>
    <col min="15081" max="15081" width="25.26953125" style="1012" customWidth="1"/>
    <col min="15082" max="15082" width="30.26953125" style="1012" customWidth="1"/>
    <col min="15083" max="15083" width="28.81640625" style="1012" customWidth="1"/>
    <col min="15084" max="15085" width="8.81640625" style="1012" hidden="1" customWidth="1"/>
    <col min="15086" max="15086" width="24.453125" style="1012" customWidth="1"/>
    <col min="15087" max="15087" width="27.1796875" style="1012" customWidth="1"/>
    <col min="15088" max="15089" width="8.81640625" style="1012" hidden="1" customWidth="1"/>
    <col min="15090" max="15090" width="22.7265625" style="1012" customWidth="1"/>
    <col min="15091" max="15091" width="17.7265625" style="1012" customWidth="1"/>
    <col min="15092" max="15095" width="8.81640625" style="1012" hidden="1" customWidth="1"/>
    <col min="15096" max="15096" width="22.7265625" style="1012" customWidth="1"/>
    <col min="15097" max="15097" width="27.453125" style="1012" customWidth="1"/>
    <col min="15098" max="15101" width="9.1796875" style="1012" customWidth="1"/>
    <col min="15102" max="15102" width="22.7265625" style="1012" customWidth="1"/>
    <col min="15103" max="15114" width="8.81640625" style="1012" hidden="1" customWidth="1"/>
    <col min="15115" max="15115" width="23.7265625" style="1012" customWidth="1"/>
    <col min="15116" max="15116" width="15.453125" style="1012" customWidth="1"/>
    <col min="15117" max="15117" width="14.453125" style="1012" customWidth="1"/>
    <col min="15118" max="15118" width="16.1796875" style="1012" customWidth="1"/>
    <col min="15119" max="15335" width="8.81640625" style="1012"/>
    <col min="15336" max="15336" width="25.453125" style="1012" customWidth="1"/>
    <col min="15337" max="15337" width="25.26953125" style="1012" customWidth="1"/>
    <col min="15338" max="15338" width="30.26953125" style="1012" customWidth="1"/>
    <col min="15339" max="15339" width="28.81640625" style="1012" customWidth="1"/>
    <col min="15340" max="15341" width="8.81640625" style="1012" hidden="1" customWidth="1"/>
    <col min="15342" max="15342" width="24.453125" style="1012" customWidth="1"/>
    <col min="15343" max="15343" width="27.1796875" style="1012" customWidth="1"/>
    <col min="15344" max="15345" width="8.81640625" style="1012" hidden="1" customWidth="1"/>
    <col min="15346" max="15346" width="22.7265625" style="1012" customWidth="1"/>
    <col min="15347" max="15347" width="17.7265625" style="1012" customWidth="1"/>
    <col min="15348" max="15351" width="8.81640625" style="1012" hidden="1" customWidth="1"/>
    <col min="15352" max="15352" width="22.7265625" style="1012" customWidth="1"/>
    <col min="15353" max="15353" width="27.453125" style="1012" customWidth="1"/>
    <col min="15354" max="15357" width="9.1796875" style="1012" customWidth="1"/>
    <col min="15358" max="15358" width="22.7265625" style="1012" customWidth="1"/>
    <col min="15359" max="15370" width="8.81640625" style="1012" hidden="1" customWidth="1"/>
    <col min="15371" max="15371" width="23.7265625" style="1012" customWidth="1"/>
    <col min="15372" max="15372" width="15.453125" style="1012" customWidth="1"/>
    <col min="15373" max="15373" width="14.453125" style="1012" customWidth="1"/>
    <col min="15374" max="15374" width="16.1796875" style="1012" customWidth="1"/>
    <col min="15375" max="15591" width="8.81640625" style="1012"/>
    <col min="15592" max="15592" width="25.453125" style="1012" customWidth="1"/>
    <col min="15593" max="15593" width="25.26953125" style="1012" customWidth="1"/>
    <col min="15594" max="15594" width="30.26953125" style="1012" customWidth="1"/>
    <col min="15595" max="15595" width="28.81640625" style="1012" customWidth="1"/>
    <col min="15596" max="15597" width="8.81640625" style="1012" hidden="1" customWidth="1"/>
    <col min="15598" max="15598" width="24.453125" style="1012" customWidth="1"/>
    <col min="15599" max="15599" width="27.1796875" style="1012" customWidth="1"/>
    <col min="15600" max="15601" width="8.81640625" style="1012" hidden="1" customWidth="1"/>
    <col min="15602" max="15602" width="22.7265625" style="1012" customWidth="1"/>
    <col min="15603" max="15603" width="17.7265625" style="1012" customWidth="1"/>
    <col min="15604" max="15607" width="8.81640625" style="1012" hidden="1" customWidth="1"/>
    <col min="15608" max="15608" width="22.7265625" style="1012" customWidth="1"/>
    <col min="15609" max="15609" width="27.453125" style="1012" customWidth="1"/>
    <col min="15610" max="15613" width="9.1796875" style="1012" customWidth="1"/>
    <col min="15614" max="15614" width="22.7265625" style="1012" customWidth="1"/>
    <col min="15615" max="15626" width="8.81640625" style="1012" hidden="1" customWidth="1"/>
    <col min="15627" max="15627" width="23.7265625" style="1012" customWidth="1"/>
    <col min="15628" max="15628" width="15.453125" style="1012" customWidth="1"/>
    <col min="15629" max="15629" width="14.453125" style="1012" customWidth="1"/>
    <col min="15630" max="15630" width="16.1796875" style="1012" customWidth="1"/>
    <col min="15631" max="15847" width="8.81640625" style="1012"/>
    <col min="15848" max="15848" width="25.453125" style="1012" customWidth="1"/>
    <col min="15849" max="15849" width="25.26953125" style="1012" customWidth="1"/>
    <col min="15850" max="15850" width="30.26953125" style="1012" customWidth="1"/>
    <col min="15851" max="15851" width="28.81640625" style="1012" customWidth="1"/>
    <col min="15852" max="15853" width="8.81640625" style="1012" hidden="1" customWidth="1"/>
    <col min="15854" max="15854" width="24.453125" style="1012" customWidth="1"/>
    <col min="15855" max="15855" width="27.1796875" style="1012" customWidth="1"/>
    <col min="15856" max="15857" width="8.81640625" style="1012" hidden="1" customWidth="1"/>
    <col min="15858" max="15858" width="22.7265625" style="1012" customWidth="1"/>
    <col min="15859" max="15859" width="17.7265625" style="1012" customWidth="1"/>
    <col min="15860" max="15863" width="8.81640625" style="1012" hidden="1" customWidth="1"/>
    <col min="15864" max="15864" width="22.7265625" style="1012" customWidth="1"/>
    <col min="15865" max="15865" width="27.453125" style="1012" customWidth="1"/>
    <col min="15866" max="15869" width="9.1796875" style="1012" customWidth="1"/>
    <col min="15870" max="15870" width="22.7265625" style="1012" customWidth="1"/>
    <col min="15871" max="15882" width="8.81640625" style="1012" hidden="1" customWidth="1"/>
    <col min="15883" max="15883" width="23.7265625" style="1012" customWidth="1"/>
    <col min="15884" max="15884" width="15.453125" style="1012" customWidth="1"/>
    <col min="15885" max="15885" width="14.453125" style="1012" customWidth="1"/>
    <col min="15886" max="15886" width="16.1796875" style="1012" customWidth="1"/>
    <col min="15887" max="16103" width="8.81640625" style="1012"/>
    <col min="16104" max="16104" width="25.453125" style="1012" customWidth="1"/>
    <col min="16105" max="16105" width="25.26953125" style="1012" customWidth="1"/>
    <col min="16106" max="16106" width="30.26953125" style="1012" customWidth="1"/>
    <col min="16107" max="16107" width="28.81640625" style="1012" customWidth="1"/>
    <col min="16108" max="16109" width="8.81640625" style="1012" hidden="1" customWidth="1"/>
    <col min="16110" max="16110" width="24.453125" style="1012" customWidth="1"/>
    <col min="16111" max="16111" width="27.1796875" style="1012" customWidth="1"/>
    <col min="16112" max="16113" width="8.81640625" style="1012" hidden="1" customWidth="1"/>
    <col min="16114" max="16114" width="22.7265625" style="1012" customWidth="1"/>
    <col min="16115" max="16115" width="17.7265625" style="1012" customWidth="1"/>
    <col min="16116" max="16119" width="8.81640625" style="1012" hidden="1" customWidth="1"/>
    <col min="16120" max="16120" width="22.7265625" style="1012" customWidth="1"/>
    <col min="16121" max="16121" width="27.453125" style="1012" customWidth="1"/>
    <col min="16122" max="16125" width="9.1796875" style="1012" customWidth="1"/>
    <col min="16126" max="16126" width="22.7265625" style="1012" customWidth="1"/>
    <col min="16127" max="16138" width="8.81640625" style="1012" hidden="1" customWidth="1"/>
    <col min="16139" max="16139" width="23.7265625" style="1012" customWidth="1"/>
    <col min="16140" max="16140" width="15.453125" style="1012" customWidth="1"/>
    <col min="16141" max="16141" width="14.453125" style="1012" customWidth="1"/>
    <col min="16142" max="16142" width="16.1796875" style="1012" customWidth="1"/>
    <col min="16143" max="16359" width="8.81640625" style="1012"/>
    <col min="16360" max="16384" width="8.81640625" style="1012" customWidth="1"/>
  </cols>
  <sheetData>
    <row r="1" spans="1:37" s="1011" customFormat="1" ht="24.75" customHeight="1">
      <c r="A1" s="2228" t="s">
        <v>414</v>
      </c>
      <c r="B1" s="2228"/>
      <c r="C1" s="2228"/>
      <c r="D1" s="2228"/>
      <c r="E1" s="2228"/>
      <c r="F1" s="2228"/>
      <c r="G1" s="2228"/>
      <c r="H1" s="2228"/>
      <c r="I1" s="2228"/>
      <c r="J1" s="2228"/>
      <c r="K1" s="2228"/>
      <c r="L1" s="544"/>
      <c r="M1" s="544"/>
      <c r="N1" s="544"/>
      <c r="O1" s="544"/>
      <c r="P1" s="544"/>
      <c r="Q1" s="544"/>
      <c r="R1" s="544"/>
      <c r="S1" s="1380"/>
      <c r="T1" s="1380"/>
      <c r="U1" s="1380"/>
      <c r="V1" s="1380"/>
      <c r="W1" s="1380"/>
      <c r="X1" s="1380"/>
      <c r="Y1" s="1380"/>
      <c r="Z1" s="1380"/>
      <c r="AA1" s="1380"/>
      <c r="AB1" s="1380"/>
      <c r="AC1" s="1380"/>
      <c r="AD1" s="1380"/>
      <c r="AE1" s="1380"/>
      <c r="AF1" s="1380"/>
      <c r="AG1" s="1380"/>
      <c r="AH1" s="1380"/>
      <c r="AI1" s="1380"/>
      <c r="AJ1" s="1380"/>
      <c r="AK1" s="1381"/>
    </row>
    <row r="2" spans="1:37" s="706" customFormat="1" ht="70.5" customHeight="1">
      <c r="A2" s="672" t="s">
        <v>14</v>
      </c>
      <c r="B2" s="673" t="s">
        <v>15</v>
      </c>
      <c r="C2" s="673" t="s">
        <v>416</v>
      </c>
      <c r="D2" s="673" t="s">
        <v>417</v>
      </c>
      <c r="E2" s="1737" t="s">
        <v>415</v>
      </c>
      <c r="F2" s="673" t="s">
        <v>418</v>
      </c>
      <c r="G2" s="673" t="s">
        <v>419</v>
      </c>
      <c r="H2" s="673" t="s">
        <v>420</v>
      </c>
      <c r="I2" s="673" t="s">
        <v>421</v>
      </c>
      <c r="J2" s="673" t="s">
        <v>422</v>
      </c>
      <c r="K2" s="540" t="s">
        <v>28</v>
      </c>
      <c r="L2" s="670"/>
      <c r="M2" s="670"/>
      <c r="N2" s="670"/>
      <c r="O2" s="670"/>
      <c r="P2" s="670"/>
      <c r="Q2" s="670"/>
      <c r="R2" s="670"/>
      <c r="S2" s="670"/>
      <c r="T2" s="670"/>
      <c r="U2" s="670"/>
      <c r="V2" s="670"/>
      <c r="W2" s="670"/>
      <c r="X2" s="670"/>
      <c r="Y2" s="670"/>
      <c r="Z2" s="670"/>
      <c r="AA2" s="670"/>
      <c r="AB2" s="670"/>
      <c r="AC2" s="670"/>
      <c r="AD2" s="670"/>
      <c r="AE2" s="670"/>
      <c r="AF2" s="670"/>
      <c r="AG2" s="670"/>
      <c r="AH2" s="670"/>
      <c r="AI2" s="670"/>
      <c r="AJ2" s="670"/>
      <c r="AK2" s="1382"/>
    </row>
    <row r="3" spans="1:37" s="706" customFormat="1">
      <c r="A3" s="1383"/>
      <c r="B3" s="673" t="s">
        <v>29</v>
      </c>
      <c r="C3" s="536"/>
      <c r="D3" s="673"/>
      <c r="E3" s="673"/>
      <c r="F3" s="536"/>
      <c r="G3" s="536"/>
      <c r="H3" s="673"/>
      <c r="I3" s="536"/>
      <c r="J3" s="673"/>
      <c r="K3" s="647"/>
      <c r="L3" s="670"/>
      <c r="M3" s="670"/>
      <c r="N3" s="670"/>
      <c r="O3" s="670"/>
      <c r="P3" s="670"/>
      <c r="Q3" s="670"/>
      <c r="R3" s="670"/>
      <c r="S3" s="670"/>
      <c r="T3" s="670"/>
      <c r="U3" s="670"/>
      <c r="V3" s="670"/>
      <c r="W3" s="670"/>
      <c r="X3" s="670"/>
      <c r="Y3" s="670"/>
      <c r="Z3" s="670"/>
      <c r="AA3" s="670"/>
      <c r="AB3" s="670"/>
      <c r="AC3" s="670"/>
      <c r="AD3" s="670"/>
      <c r="AE3" s="670"/>
      <c r="AF3" s="670"/>
      <c r="AG3" s="670"/>
      <c r="AH3" s="670"/>
      <c r="AI3" s="670"/>
      <c r="AJ3" s="670"/>
      <c r="AK3" s="1382"/>
    </row>
    <row r="4" spans="1:37" s="706" customFormat="1">
      <c r="A4" s="1690">
        <v>2110101</v>
      </c>
      <c r="B4" s="838" t="s">
        <v>30</v>
      </c>
      <c r="C4" s="536">
        <v>79686224</v>
      </c>
      <c r="D4" s="673"/>
      <c r="E4" s="533">
        <f>SUM(C4:D4)</f>
        <v>79686224</v>
      </c>
      <c r="F4" s="533"/>
      <c r="G4" s="536">
        <v>65789700</v>
      </c>
      <c r="H4" s="533">
        <f>SUM(F4:G4)</f>
        <v>65789700</v>
      </c>
      <c r="I4" s="533">
        <v>176588280</v>
      </c>
      <c r="J4" s="533">
        <f>SUM(I4)</f>
        <v>176588280</v>
      </c>
      <c r="K4" s="647">
        <f>SUM(J4+H4+E4)</f>
        <v>322064204</v>
      </c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1382"/>
    </row>
    <row r="5" spans="1:37" s="706" customFormat="1">
      <c r="A5" s="837">
        <v>2110310</v>
      </c>
      <c r="B5" s="1694" t="s">
        <v>208</v>
      </c>
      <c r="C5" s="536">
        <v>5000000</v>
      </c>
      <c r="D5" s="673"/>
      <c r="E5" s="533">
        <f t="shared" ref="E5:E12" si="0">SUM(C5:D5)</f>
        <v>5000000</v>
      </c>
      <c r="F5" s="536"/>
      <c r="G5" s="536"/>
      <c r="H5" s="533">
        <f t="shared" ref="H5:H12" si="1">SUM(F5:G5)</f>
        <v>0</v>
      </c>
      <c r="I5" s="536"/>
      <c r="J5" s="533">
        <f t="shared" ref="J5:J12" si="2">SUM(I5)</f>
        <v>0</v>
      </c>
      <c r="K5" s="647">
        <f t="shared" ref="K5:K65" si="3">SUM(J5+H5+E5)</f>
        <v>5000000</v>
      </c>
      <c r="L5" s="670"/>
      <c r="M5" s="670"/>
      <c r="N5" s="670"/>
      <c r="O5" s="670"/>
      <c r="P5" s="670"/>
      <c r="Q5" s="670"/>
      <c r="R5" s="670"/>
      <c r="S5" s="670"/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670"/>
      <c r="AE5" s="670"/>
      <c r="AF5" s="670"/>
      <c r="AG5" s="670"/>
      <c r="AH5" s="670"/>
      <c r="AI5" s="670"/>
      <c r="AJ5" s="670"/>
      <c r="AK5" s="1382"/>
    </row>
    <row r="6" spans="1:37" s="706" customFormat="1" hidden="1">
      <c r="A6" s="1691">
        <v>2110312</v>
      </c>
      <c r="B6" s="657" t="s">
        <v>42</v>
      </c>
      <c r="C6" s="536"/>
      <c r="D6" s="673"/>
      <c r="E6" s="533">
        <f t="shared" si="0"/>
        <v>0</v>
      </c>
      <c r="F6" s="536"/>
      <c r="G6" s="536"/>
      <c r="H6" s="533">
        <f t="shared" si="1"/>
        <v>0</v>
      </c>
      <c r="I6" s="536"/>
      <c r="J6" s="533">
        <f t="shared" si="2"/>
        <v>0</v>
      </c>
      <c r="K6" s="647">
        <f t="shared" si="3"/>
        <v>0</v>
      </c>
      <c r="L6" s="670"/>
      <c r="M6" s="670"/>
      <c r="N6" s="670"/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70"/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1382"/>
    </row>
    <row r="7" spans="1:37" s="706" customFormat="1">
      <c r="A7" s="1692">
        <v>2710102</v>
      </c>
      <c r="B7" s="550" t="s">
        <v>31</v>
      </c>
      <c r="C7" s="536">
        <v>0</v>
      </c>
      <c r="D7" s="673"/>
      <c r="E7" s="533">
        <f t="shared" si="0"/>
        <v>0</v>
      </c>
      <c r="F7" s="536"/>
      <c r="G7" s="536">
        <v>2000000</v>
      </c>
      <c r="H7" s="533">
        <f t="shared" si="1"/>
        <v>2000000</v>
      </c>
      <c r="I7" s="536">
        <v>4000000</v>
      </c>
      <c r="J7" s="533">
        <f t="shared" si="2"/>
        <v>4000000</v>
      </c>
      <c r="K7" s="647">
        <f t="shared" si="3"/>
        <v>6000000</v>
      </c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670"/>
      <c r="W7" s="670"/>
      <c r="X7" s="670"/>
      <c r="Y7" s="670"/>
      <c r="Z7" s="670"/>
      <c r="AA7" s="670"/>
      <c r="AB7" s="670"/>
      <c r="AC7" s="670"/>
      <c r="AD7" s="670"/>
      <c r="AE7" s="670"/>
      <c r="AF7" s="670"/>
      <c r="AG7" s="670"/>
      <c r="AH7" s="670"/>
      <c r="AI7" s="670"/>
      <c r="AJ7" s="670"/>
      <c r="AK7" s="1382"/>
    </row>
    <row r="8" spans="1:37" s="706" customFormat="1" ht="46.5">
      <c r="A8" s="1690">
        <v>2120101</v>
      </c>
      <c r="B8" s="657" t="s">
        <v>209</v>
      </c>
      <c r="C8" s="536">
        <v>5000000</v>
      </c>
      <c r="D8" s="673"/>
      <c r="E8" s="533">
        <f t="shared" si="0"/>
        <v>5000000</v>
      </c>
      <c r="F8" s="536"/>
      <c r="G8" s="536"/>
      <c r="H8" s="533">
        <f t="shared" si="1"/>
        <v>0</v>
      </c>
      <c r="I8" s="536"/>
      <c r="J8" s="533">
        <f t="shared" si="2"/>
        <v>0</v>
      </c>
      <c r="K8" s="647">
        <f t="shared" si="3"/>
        <v>5000000</v>
      </c>
      <c r="L8" s="670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0"/>
      <c r="X8" s="670"/>
      <c r="Y8" s="670"/>
      <c r="Z8" s="670"/>
      <c r="AA8" s="670"/>
      <c r="AB8" s="670"/>
      <c r="AC8" s="670"/>
      <c r="AD8" s="670"/>
      <c r="AE8" s="670"/>
      <c r="AF8" s="670"/>
      <c r="AG8" s="670"/>
      <c r="AH8" s="670"/>
      <c r="AI8" s="670"/>
      <c r="AJ8" s="670"/>
      <c r="AK8" s="1382"/>
    </row>
    <row r="9" spans="1:37" s="706" customFormat="1">
      <c r="A9" s="1693" t="s">
        <v>597</v>
      </c>
      <c r="B9" s="657" t="s">
        <v>275</v>
      </c>
      <c r="C9" s="536">
        <v>1000000</v>
      </c>
      <c r="D9" s="673"/>
      <c r="E9" s="533">
        <f t="shared" si="0"/>
        <v>1000000</v>
      </c>
      <c r="F9" s="536"/>
      <c r="G9" s="536"/>
      <c r="H9" s="673">
        <f t="shared" si="1"/>
        <v>0</v>
      </c>
      <c r="I9" s="536"/>
      <c r="J9" s="1738">
        <f t="shared" si="2"/>
        <v>0</v>
      </c>
      <c r="K9" s="647">
        <f t="shared" si="3"/>
        <v>1000000</v>
      </c>
      <c r="L9" s="670"/>
      <c r="M9" s="670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0"/>
      <c r="Y9" s="670"/>
      <c r="Z9" s="670"/>
      <c r="AA9" s="670"/>
      <c r="AB9" s="670"/>
      <c r="AC9" s="670"/>
      <c r="AD9" s="670"/>
      <c r="AE9" s="670"/>
      <c r="AF9" s="670"/>
      <c r="AG9" s="670"/>
      <c r="AH9" s="670"/>
      <c r="AI9" s="670"/>
      <c r="AJ9" s="670"/>
      <c r="AK9" s="1382"/>
    </row>
    <row r="10" spans="1:37" s="706" customFormat="1">
      <c r="A10" s="1690">
        <v>2110301</v>
      </c>
      <c r="B10" s="657" t="s">
        <v>34</v>
      </c>
      <c r="C10" s="536">
        <v>176000</v>
      </c>
      <c r="D10" s="673"/>
      <c r="E10" s="533">
        <f t="shared" si="0"/>
        <v>176000</v>
      </c>
      <c r="F10" s="536"/>
      <c r="G10" s="536"/>
      <c r="H10" s="673">
        <f t="shared" si="1"/>
        <v>0</v>
      </c>
      <c r="I10" s="536"/>
      <c r="J10" s="1738">
        <f t="shared" si="2"/>
        <v>0</v>
      </c>
      <c r="K10" s="647">
        <f t="shared" si="3"/>
        <v>176000</v>
      </c>
      <c r="L10" s="670"/>
      <c r="M10" s="670"/>
      <c r="N10" s="670"/>
      <c r="O10" s="670"/>
      <c r="P10" s="670"/>
      <c r="Q10" s="670"/>
      <c r="R10" s="670"/>
      <c r="S10" s="670"/>
      <c r="T10" s="670"/>
      <c r="U10" s="670"/>
      <c r="V10" s="670"/>
      <c r="W10" s="670"/>
      <c r="X10" s="670"/>
      <c r="Y10" s="670"/>
      <c r="Z10" s="670"/>
      <c r="AA10" s="670"/>
      <c r="AB10" s="670"/>
      <c r="AC10" s="670"/>
      <c r="AD10" s="670"/>
      <c r="AE10" s="670"/>
      <c r="AF10" s="670"/>
      <c r="AG10" s="670"/>
      <c r="AH10" s="670"/>
      <c r="AI10" s="670"/>
      <c r="AJ10" s="670"/>
      <c r="AK10" s="1382"/>
    </row>
    <row r="11" spans="1:37" s="706" customFormat="1">
      <c r="A11" s="1690">
        <v>2110320</v>
      </c>
      <c r="B11" s="838" t="s">
        <v>35</v>
      </c>
      <c r="C11" s="536">
        <v>5460000</v>
      </c>
      <c r="D11" s="673"/>
      <c r="E11" s="533">
        <f t="shared" si="0"/>
        <v>5460000</v>
      </c>
      <c r="F11" s="536"/>
      <c r="G11" s="536"/>
      <c r="H11" s="673">
        <f t="shared" si="1"/>
        <v>0</v>
      </c>
      <c r="I11" s="536"/>
      <c r="J11" s="1738">
        <f t="shared" si="2"/>
        <v>0</v>
      </c>
      <c r="K11" s="647">
        <f t="shared" si="3"/>
        <v>5460000</v>
      </c>
      <c r="L11" s="670"/>
      <c r="M11" s="670"/>
      <c r="N11" s="670"/>
      <c r="O11" s="670"/>
      <c r="P11" s="670"/>
      <c r="Q11" s="670"/>
      <c r="R11" s="670"/>
      <c r="S11" s="670"/>
      <c r="T11" s="670"/>
      <c r="U11" s="670"/>
      <c r="V11" s="670"/>
      <c r="W11" s="670"/>
      <c r="X11" s="670"/>
      <c r="Y11" s="670"/>
      <c r="Z11" s="670"/>
      <c r="AA11" s="670"/>
      <c r="AB11" s="670"/>
      <c r="AC11" s="670"/>
      <c r="AD11" s="670"/>
      <c r="AE11" s="670"/>
      <c r="AF11" s="670"/>
      <c r="AG11" s="670"/>
      <c r="AH11" s="670"/>
      <c r="AI11" s="670"/>
      <c r="AJ11" s="670"/>
      <c r="AK11" s="1382"/>
    </row>
    <row r="12" spans="1:37" s="706" customFormat="1" hidden="1">
      <c r="A12" s="1690">
        <v>2110314</v>
      </c>
      <c r="B12" s="657" t="s">
        <v>210</v>
      </c>
      <c r="C12" s="536">
        <v>0</v>
      </c>
      <c r="D12" s="673"/>
      <c r="E12" s="533">
        <f t="shared" si="0"/>
        <v>0</v>
      </c>
      <c r="F12" s="536"/>
      <c r="G12" s="536"/>
      <c r="H12" s="673">
        <f t="shared" si="1"/>
        <v>0</v>
      </c>
      <c r="I12" s="536"/>
      <c r="J12" s="1738">
        <f t="shared" si="2"/>
        <v>0</v>
      </c>
      <c r="K12" s="647">
        <f t="shared" si="3"/>
        <v>0</v>
      </c>
      <c r="L12" s="670"/>
      <c r="M12" s="670"/>
      <c r="N12" s="670"/>
      <c r="O12" s="670"/>
      <c r="P12" s="670"/>
      <c r="Q12" s="670"/>
      <c r="R12" s="670"/>
      <c r="S12" s="670"/>
      <c r="T12" s="670"/>
      <c r="U12" s="670"/>
      <c r="V12" s="670"/>
      <c r="W12" s="670"/>
      <c r="X12" s="670"/>
      <c r="Y12" s="670"/>
      <c r="Z12" s="670"/>
      <c r="AA12" s="670"/>
      <c r="AB12" s="670"/>
      <c r="AC12" s="670"/>
      <c r="AD12" s="670"/>
      <c r="AE12" s="670"/>
      <c r="AF12" s="670"/>
      <c r="AG12" s="670"/>
      <c r="AH12" s="670"/>
      <c r="AI12" s="670"/>
      <c r="AJ12" s="670"/>
      <c r="AK12" s="1382"/>
    </row>
    <row r="13" spans="1:37" s="706" customFormat="1">
      <c r="A13" s="682"/>
      <c r="B13" s="674" t="s">
        <v>39</v>
      </c>
      <c r="C13" s="674">
        <f t="shared" ref="C13:J13" si="4">SUM(C4:C12)</f>
        <v>96322224</v>
      </c>
      <c r="D13" s="674">
        <f t="shared" si="4"/>
        <v>0</v>
      </c>
      <c r="E13" s="674">
        <f t="shared" si="4"/>
        <v>96322224</v>
      </c>
      <c r="F13" s="674">
        <f t="shared" si="4"/>
        <v>0</v>
      </c>
      <c r="G13" s="674">
        <f t="shared" si="4"/>
        <v>67789700</v>
      </c>
      <c r="H13" s="674">
        <f t="shared" si="4"/>
        <v>67789700</v>
      </c>
      <c r="I13" s="674">
        <f t="shared" si="4"/>
        <v>180588280</v>
      </c>
      <c r="J13" s="674">
        <f t="shared" si="4"/>
        <v>180588280</v>
      </c>
      <c r="K13" s="647">
        <f t="shared" si="3"/>
        <v>344700204</v>
      </c>
      <c r="L13" s="670"/>
      <c r="M13" s="670"/>
      <c r="N13" s="670"/>
      <c r="O13" s="670"/>
      <c r="P13" s="670"/>
      <c r="Q13" s="670"/>
      <c r="R13" s="670"/>
      <c r="S13" s="670"/>
      <c r="T13" s="670"/>
      <c r="U13" s="670"/>
      <c r="V13" s="670"/>
      <c r="W13" s="670"/>
      <c r="X13" s="670"/>
      <c r="Y13" s="670"/>
      <c r="Z13" s="670"/>
      <c r="AA13" s="670"/>
      <c r="AB13" s="670"/>
      <c r="AC13" s="670"/>
      <c r="AD13" s="670"/>
      <c r="AE13" s="670"/>
      <c r="AF13" s="670"/>
      <c r="AG13" s="670"/>
      <c r="AH13" s="670"/>
      <c r="AI13" s="670"/>
      <c r="AJ13" s="670"/>
      <c r="AK13" s="1382"/>
    </row>
    <row r="14" spans="1:37" s="706" customFormat="1">
      <c r="A14" s="1384"/>
      <c r="B14" s="673" t="s">
        <v>40</v>
      </c>
      <c r="C14" s="649"/>
      <c r="D14" s="550"/>
      <c r="E14" s="533"/>
      <c r="F14" s="649"/>
      <c r="G14" s="649"/>
      <c r="H14" s="533"/>
      <c r="I14" s="536"/>
      <c r="J14" s="1739"/>
      <c r="K14" s="647"/>
      <c r="L14" s="670"/>
      <c r="M14" s="670"/>
      <c r="N14" s="670"/>
      <c r="O14" s="670"/>
      <c r="P14" s="670"/>
      <c r="Q14" s="670"/>
      <c r="R14" s="670"/>
      <c r="S14" s="670"/>
      <c r="T14" s="670"/>
      <c r="U14" s="670"/>
      <c r="V14" s="670"/>
      <c r="W14" s="670"/>
      <c r="X14" s="670"/>
      <c r="Y14" s="670"/>
      <c r="Z14" s="670"/>
      <c r="AA14" s="670"/>
      <c r="AB14" s="670"/>
      <c r="AC14" s="670"/>
      <c r="AD14" s="670"/>
      <c r="AE14" s="670"/>
      <c r="AF14" s="670"/>
      <c r="AG14" s="670"/>
      <c r="AH14" s="670"/>
      <c r="AI14" s="670"/>
      <c r="AJ14" s="670"/>
      <c r="AK14" s="1382"/>
    </row>
    <row r="15" spans="1:37" s="706" customFormat="1" hidden="1">
      <c r="A15" s="644">
        <v>2710102</v>
      </c>
      <c r="B15" s="530" t="s">
        <v>31</v>
      </c>
      <c r="C15" s="649"/>
      <c r="D15" s="550"/>
      <c r="E15" s="533">
        <f>SUM(C15:D15)</f>
        <v>0</v>
      </c>
      <c r="F15" s="649"/>
      <c r="G15" s="649"/>
      <c r="H15" s="533">
        <f>SUM(F15:G15)</f>
        <v>0</v>
      </c>
      <c r="I15" s="536"/>
      <c r="J15" s="1739">
        <f>SUM(I15)</f>
        <v>0</v>
      </c>
      <c r="K15" s="647">
        <f t="shared" si="3"/>
        <v>0</v>
      </c>
      <c r="L15" s="670"/>
      <c r="M15" s="670"/>
      <c r="N15" s="670"/>
      <c r="O15" s="670"/>
      <c r="P15" s="670"/>
      <c r="Q15" s="670"/>
      <c r="R15" s="670"/>
      <c r="S15" s="670"/>
      <c r="T15" s="670"/>
      <c r="U15" s="670"/>
      <c r="V15" s="670"/>
      <c r="W15" s="670"/>
      <c r="X15" s="670"/>
      <c r="Y15" s="670"/>
      <c r="Z15" s="670"/>
      <c r="AA15" s="670"/>
      <c r="AB15" s="670"/>
      <c r="AC15" s="670"/>
      <c r="AD15" s="670"/>
      <c r="AE15" s="670"/>
      <c r="AF15" s="670"/>
      <c r="AG15" s="670"/>
      <c r="AH15" s="670"/>
      <c r="AI15" s="670"/>
      <c r="AJ15" s="670"/>
      <c r="AK15" s="1382"/>
    </row>
    <row r="16" spans="1:37" s="706" customFormat="1">
      <c r="A16" s="644">
        <v>2210101</v>
      </c>
      <c r="B16" s="535" t="s">
        <v>44</v>
      </c>
      <c r="C16" s="649">
        <v>50000</v>
      </c>
      <c r="D16" s="550"/>
      <c r="E16" s="533">
        <f t="shared" ref="E16:E79" si="5">SUM(C16:D16)</f>
        <v>50000</v>
      </c>
      <c r="F16" s="649"/>
      <c r="G16" s="649"/>
      <c r="H16" s="533">
        <f t="shared" ref="H16:H79" si="6">SUM(F16:G16)</f>
        <v>0</v>
      </c>
      <c r="I16" s="536"/>
      <c r="J16" s="1739">
        <f t="shared" ref="J16:J79" si="7">SUM(I16)</f>
        <v>0</v>
      </c>
      <c r="K16" s="647">
        <f t="shared" si="3"/>
        <v>50000</v>
      </c>
      <c r="L16" s="670"/>
      <c r="M16" s="670"/>
      <c r="N16" s="670"/>
      <c r="O16" s="670"/>
      <c r="P16" s="670"/>
      <c r="Q16" s="670"/>
      <c r="R16" s="670"/>
      <c r="S16" s="670"/>
      <c r="T16" s="670"/>
      <c r="U16" s="670"/>
      <c r="V16" s="670"/>
      <c r="W16" s="670"/>
      <c r="X16" s="670"/>
      <c r="Y16" s="670"/>
      <c r="Z16" s="670"/>
      <c r="AA16" s="670"/>
      <c r="AB16" s="670"/>
      <c r="AC16" s="670"/>
      <c r="AD16" s="670"/>
      <c r="AE16" s="670"/>
      <c r="AF16" s="670"/>
      <c r="AG16" s="670"/>
      <c r="AH16" s="670"/>
      <c r="AI16" s="670"/>
      <c r="AJ16" s="670"/>
      <c r="AK16" s="1382"/>
    </row>
    <row r="17" spans="1:37" s="706" customFormat="1" hidden="1">
      <c r="A17" s="644">
        <v>2210102</v>
      </c>
      <c r="B17" s="535" t="s">
        <v>45</v>
      </c>
      <c r="C17" s="649"/>
      <c r="D17" s="550"/>
      <c r="E17" s="533">
        <f t="shared" si="5"/>
        <v>0</v>
      </c>
      <c r="F17" s="649"/>
      <c r="G17" s="649"/>
      <c r="H17" s="533">
        <f t="shared" si="6"/>
        <v>0</v>
      </c>
      <c r="I17" s="536"/>
      <c r="J17" s="1739">
        <f t="shared" si="7"/>
        <v>0</v>
      </c>
      <c r="K17" s="647">
        <f t="shared" si="3"/>
        <v>0</v>
      </c>
      <c r="L17" s="670"/>
      <c r="M17" s="670"/>
      <c r="N17" s="670"/>
      <c r="O17" s="670"/>
      <c r="P17" s="670"/>
      <c r="Q17" s="670"/>
      <c r="R17" s="670"/>
      <c r="S17" s="670"/>
      <c r="T17" s="670"/>
      <c r="U17" s="670"/>
      <c r="V17" s="670"/>
      <c r="W17" s="670"/>
      <c r="X17" s="670"/>
      <c r="Y17" s="670"/>
      <c r="Z17" s="670"/>
      <c r="AA17" s="670"/>
      <c r="AB17" s="670"/>
      <c r="AC17" s="670"/>
      <c r="AD17" s="670"/>
      <c r="AE17" s="670"/>
      <c r="AF17" s="670"/>
      <c r="AG17" s="670"/>
      <c r="AH17" s="670"/>
      <c r="AI17" s="670"/>
      <c r="AJ17" s="670"/>
      <c r="AK17" s="1382"/>
    </row>
    <row r="18" spans="1:37" s="706" customFormat="1">
      <c r="A18" s="652">
        <v>2210103</v>
      </c>
      <c r="B18" s="530" t="s">
        <v>46</v>
      </c>
      <c r="C18" s="649">
        <v>50000</v>
      </c>
      <c r="D18" s="550"/>
      <c r="E18" s="533">
        <f t="shared" si="5"/>
        <v>50000</v>
      </c>
      <c r="F18" s="550"/>
      <c r="G18" s="649"/>
      <c r="H18" s="533">
        <f t="shared" si="6"/>
        <v>0</v>
      </c>
      <c r="I18" s="536"/>
      <c r="J18" s="1739">
        <f t="shared" si="7"/>
        <v>0</v>
      </c>
      <c r="K18" s="647">
        <f t="shared" si="3"/>
        <v>50000</v>
      </c>
      <c r="L18" s="670"/>
      <c r="M18" s="670"/>
      <c r="N18" s="670"/>
      <c r="O18" s="670"/>
      <c r="P18" s="670"/>
      <c r="Q18" s="670"/>
      <c r="R18" s="670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1382"/>
    </row>
    <row r="19" spans="1:37" s="706" customFormat="1" hidden="1">
      <c r="A19" s="644">
        <v>2210106</v>
      </c>
      <c r="B19" s="535" t="s">
        <v>49</v>
      </c>
      <c r="C19" s="649"/>
      <c r="D19" s="550"/>
      <c r="E19" s="533">
        <f t="shared" si="5"/>
        <v>0</v>
      </c>
      <c r="F19" s="649"/>
      <c r="G19" s="649"/>
      <c r="H19" s="533">
        <f t="shared" si="6"/>
        <v>0</v>
      </c>
      <c r="I19" s="536"/>
      <c r="J19" s="1739">
        <f t="shared" si="7"/>
        <v>0</v>
      </c>
      <c r="K19" s="647">
        <f t="shared" si="3"/>
        <v>0</v>
      </c>
      <c r="L19" s="670"/>
      <c r="M19" s="670"/>
      <c r="N19" s="670"/>
      <c r="O19" s="670"/>
      <c r="P19" s="670"/>
      <c r="Q19" s="670"/>
      <c r="R19" s="670"/>
      <c r="S19" s="670"/>
      <c r="T19" s="670"/>
      <c r="U19" s="670"/>
      <c r="V19" s="670"/>
      <c r="W19" s="670"/>
      <c r="X19" s="670"/>
      <c r="Y19" s="670"/>
      <c r="Z19" s="670"/>
      <c r="AA19" s="670"/>
      <c r="AB19" s="670"/>
      <c r="AC19" s="670"/>
      <c r="AD19" s="670"/>
      <c r="AE19" s="670"/>
      <c r="AF19" s="670"/>
      <c r="AG19" s="670"/>
      <c r="AH19" s="670"/>
      <c r="AI19" s="670"/>
      <c r="AJ19" s="670"/>
      <c r="AK19" s="1382"/>
    </row>
    <row r="20" spans="1:37" s="706" customFormat="1" ht="31" hidden="1">
      <c r="A20" s="644">
        <v>2210201</v>
      </c>
      <c r="B20" s="530" t="s">
        <v>50</v>
      </c>
      <c r="C20" s="649"/>
      <c r="D20" s="550"/>
      <c r="E20" s="533">
        <f t="shared" si="5"/>
        <v>0</v>
      </c>
      <c r="F20" s="649"/>
      <c r="G20" s="649"/>
      <c r="H20" s="533">
        <f t="shared" si="6"/>
        <v>0</v>
      </c>
      <c r="I20" s="536"/>
      <c r="J20" s="1739">
        <f t="shared" si="7"/>
        <v>0</v>
      </c>
      <c r="K20" s="647">
        <f t="shared" si="3"/>
        <v>0</v>
      </c>
      <c r="L20" s="670"/>
      <c r="M20" s="670"/>
      <c r="N20" s="670"/>
      <c r="O20" s="670"/>
      <c r="P20" s="670"/>
      <c r="Q20" s="670"/>
      <c r="R20" s="670"/>
      <c r="S20" s="670"/>
      <c r="T20" s="670"/>
      <c r="U20" s="670"/>
      <c r="V20" s="670"/>
      <c r="W20" s="670"/>
      <c r="X20" s="670"/>
      <c r="Y20" s="670"/>
      <c r="Z20" s="670"/>
      <c r="AA20" s="670"/>
      <c r="AB20" s="670"/>
      <c r="AC20" s="670"/>
      <c r="AD20" s="670"/>
      <c r="AE20" s="670"/>
      <c r="AF20" s="670"/>
      <c r="AG20" s="670"/>
      <c r="AH20" s="670"/>
      <c r="AI20" s="670"/>
      <c r="AJ20" s="670"/>
      <c r="AK20" s="1382"/>
    </row>
    <row r="21" spans="1:37" s="706" customFormat="1">
      <c r="A21" s="652">
        <v>2210202</v>
      </c>
      <c r="B21" s="530" t="s">
        <v>51</v>
      </c>
      <c r="C21" s="649">
        <v>50000</v>
      </c>
      <c r="D21" s="550"/>
      <c r="E21" s="533">
        <f t="shared" si="5"/>
        <v>50000</v>
      </c>
      <c r="F21" s="649"/>
      <c r="G21" s="649"/>
      <c r="H21" s="533">
        <f t="shared" si="6"/>
        <v>0</v>
      </c>
      <c r="I21" s="536"/>
      <c r="J21" s="1739">
        <f t="shared" si="7"/>
        <v>0</v>
      </c>
      <c r="K21" s="647">
        <f t="shared" si="3"/>
        <v>50000</v>
      </c>
      <c r="L21" s="670"/>
      <c r="M21" s="670"/>
      <c r="N21" s="670"/>
      <c r="O21" s="670"/>
      <c r="P21" s="670"/>
      <c r="Q21" s="670"/>
      <c r="R21" s="670"/>
      <c r="S21" s="670"/>
      <c r="T21" s="670"/>
      <c r="U21" s="670"/>
      <c r="V21" s="670"/>
      <c r="W21" s="670"/>
      <c r="X21" s="670"/>
      <c r="Y21" s="670"/>
      <c r="Z21" s="670"/>
      <c r="AA21" s="670"/>
      <c r="AB21" s="670"/>
      <c r="AC21" s="670"/>
      <c r="AD21" s="670"/>
      <c r="AE21" s="670"/>
      <c r="AF21" s="670"/>
      <c r="AG21" s="670"/>
      <c r="AH21" s="670"/>
      <c r="AI21" s="670"/>
      <c r="AJ21" s="670"/>
      <c r="AK21" s="1382"/>
    </row>
    <row r="22" spans="1:37" s="706" customFormat="1">
      <c r="A22" s="644">
        <v>2210203</v>
      </c>
      <c r="B22" s="535" t="s">
        <v>52</v>
      </c>
      <c r="C22" s="649">
        <v>5000</v>
      </c>
      <c r="D22" s="550"/>
      <c r="E22" s="533">
        <f t="shared" si="5"/>
        <v>5000</v>
      </c>
      <c r="F22" s="649"/>
      <c r="G22" s="649"/>
      <c r="H22" s="533">
        <f t="shared" si="6"/>
        <v>0</v>
      </c>
      <c r="I22" s="536"/>
      <c r="J22" s="1739">
        <f t="shared" si="7"/>
        <v>0</v>
      </c>
      <c r="K22" s="647">
        <f t="shared" si="3"/>
        <v>5000</v>
      </c>
      <c r="L22" s="670"/>
      <c r="M22" s="670"/>
      <c r="N22" s="670"/>
      <c r="O22" s="670"/>
      <c r="P22" s="670"/>
      <c r="Q22" s="670"/>
      <c r="R22" s="670"/>
      <c r="S22" s="670"/>
      <c r="T22" s="670"/>
      <c r="U22" s="670"/>
      <c r="V22" s="670"/>
      <c r="W22" s="670"/>
      <c r="X22" s="670"/>
      <c r="Y22" s="670"/>
      <c r="Z22" s="670"/>
      <c r="AA22" s="670"/>
      <c r="AB22" s="670"/>
      <c r="AC22" s="670"/>
      <c r="AD22" s="670"/>
      <c r="AE22" s="670"/>
      <c r="AF22" s="670"/>
      <c r="AG22" s="670"/>
      <c r="AH22" s="670"/>
      <c r="AI22" s="670"/>
      <c r="AJ22" s="670"/>
      <c r="AK22" s="1382"/>
    </row>
    <row r="23" spans="1:37" s="706" customFormat="1" ht="31" hidden="1">
      <c r="A23" s="652">
        <v>2210207</v>
      </c>
      <c r="B23" s="530" t="s">
        <v>423</v>
      </c>
      <c r="C23" s="649"/>
      <c r="D23" s="550"/>
      <c r="E23" s="533">
        <f t="shared" si="5"/>
        <v>0</v>
      </c>
      <c r="F23" s="550"/>
      <c r="G23" s="649"/>
      <c r="H23" s="533">
        <f t="shared" si="6"/>
        <v>0</v>
      </c>
      <c r="I23" s="536"/>
      <c r="J23" s="1739">
        <f t="shared" si="7"/>
        <v>0</v>
      </c>
      <c r="K23" s="647">
        <f t="shared" si="3"/>
        <v>0</v>
      </c>
      <c r="L23" s="670"/>
      <c r="M23" s="670"/>
      <c r="N23" s="670"/>
      <c r="O23" s="670"/>
      <c r="P23" s="670"/>
      <c r="Q23" s="670"/>
      <c r="R23" s="670"/>
      <c r="S23" s="670"/>
      <c r="T23" s="670"/>
      <c r="U23" s="670"/>
      <c r="V23" s="670"/>
      <c r="W23" s="670"/>
      <c r="X23" s="670"/>
      <c r="Y23" s="670"/>
      <c r="Z23" s="670"/>
      <c r="AA23" s="670"/>
      <c r="AB23" s="670"/>
      <c r="AC23" s="670"/>
      <c r="AD23" s="670"/>
      <c r="AE23" s="670"/>
      <c r="AF23" s="670"/>
      <c r="AG23" s="670"/>
      <c r="AH23" s="670"/>
      <c r="AI23" s="670"/>
      <c r="AJ23" s="670"/>
      <c r="AK23" s="1382"/>
    </row>
    <row r="24" spans="1:37" s="706" customFormat="1">
      <c r="A24" s="644">
        <v>2210301</v>
      </c>
      <c r="B24" s="535" t="s">
        <v>53</v>
      </c>
      <c r="C24" s="649">
        <v>500000</v>
      </c>
      <c r="D24" s="550"/>
      <c r="E24" s="533">
        <f t="shared" si="5"/>
        <v>500000</v>
      </c>
      <c r="F24" s="649"/>
      <c r="G24" s="649">
        <v>500000</v>
      </c>
      <c r="H24" s="533">
        <f t="shared" si="6"/>
        <v>500000</v>
      </c>
      <c r="I24" s="536">
        <v>500000</v>
      </c>
      <c r="J24" s="1739">
        <f t="shared" si="7"/>
        <v>500000</v>
      </c>
      <c r="K24" s="647">
        <f t="shared" si="3"/>
        <v>1500000</v>
      </c>
      <c r="L24" s="670"/>
      <c r="M24" s="670"/>
      <c r="N24" s="670"/>
      <c r="O24" s="670"/>
      <c r="P24" s="670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670"/>
      <c r="AE24" s="670"/>
      <c r="AF24" s="670"/>
      <c r="AG24" s="670"/>
      <c r="AH24" s="670"/>
      <c r="AI24" s="670"/>
      <c r="AJ24" s="670"/>
      <c r="AK24" s="1382"/>
    </row>
    <row r="25" spans="1:37" s="706" customFormat="1" ht="31">
      <c r="A25" s="652">
        <v>2210302</v>
      </c>
      <c r="B25" s="530" t="s">
        <v>54</v>
      </c>
      <c r="C25" s="649">
        <v>1500000</v>
      </c>
      <c r="D25" s="550"/>
      <c r="E25" s="533">
        <f t="shared" si="5"/>
        <v>1500000</v>
      </c>
      <c r="F25" s="649">
        <v>17177</v>
      </c>
      <c r="G25" s="649">
        <v>500000</v>
      </c>
      <c r="H25" s="533">
        <f t="shared" si="6"/>
        <v>517177</v>
      </c>
      <c r="I25" s="536">
        <v>500000</v>
      </c>
      <c r="J25" s="1739">
        <f t="shared" si="7"/>
        <v>500000</v>
      </c>
      <c r="K25" s="647">
        <f t="shared" si="3"/>
        <v>2517177</v>
      </c>
      <c r="L25" s="670"/>
      <c r="M25" s="670"/>
      <c r="N25" s="670"/>
      <c r="O25" s="670"/>
      <c r="P25" s="670"/>
      <c r="Q25" s="670"/>
      <c r="R25" s="670"/>
      <c r="S25" s="670"/>
      <c r="T25" s="670"/>
      <c r="U25" s="670"/>
      <c r="V25" s="670"/>
      <c r="W25" s="670"/>
      <c r="X25" s="670"/>
      <c r="Y25" s="670"/>
      <c r="Z25" s="670"/>
      <c r="AA25" s="670"/>
      <c r="AB25" s="670"/>
      <c r="AC25" s="670"/>
      <c r="AD25" s="670"/>
      <c r="AE25" s="670"/>
      <c r="AF25" s="670"/>
      <c r="AG25" s="670"/>
      <c r="AH25" s="670"/>
      <c r="AI25" s="670"/>
      <c r="AJ25" s="670"/>
      <c r="AK25" s="1382"/>
    </row>
    <row r="26" spans="1:37" s="706" customFormat="1">
      <c r="A26" s="652">
        <v>2210303</v>
      </c>
      <c r="B26" s="530" t="s">
        <v>55</v>
      </c>
      <c r="C26" s="649">
        <v>568286</v>
      </c>
      <c r="D26" s="550"/>
      <c r="E26" s="533">
        <f t="shared" si="5"/>
        <v>568286</v>
      </c>
      <c r="F26" s="649"/>
      <c r="G26" s="649">
        <v>1500000</v>
      </c>
      <c r="H26" s="533">
        <f t="shared" si="6"/>
        <v>1500000</v>
      </c>
      <c r="I26" s="536">
        <v>1500000</v>
      </c>
      <c r="J26" s="1739">
        <f t="shared" si="7"/>
        <v>1500000</v>
      </c>
      <c r="K26" s="647">
        <f t="shared" si="3"/>
        <v>3568286</v>
      </c>
      <c r="L26" s="670"/>
      <c r="M26" s="670"/>
      <c r="N26" s="670"/>
      <c r="O26" s="670"/>
      <c r="P26" s="670"/>
      <c r="Q26" s="670"/>
      <c r="R26" s="670"/>
      <c r="S26" s="670"/>
      <c r="T26" s="670"/>
      <c r="U26" s="670"/>
      <c r="V26" s="670"/>
      <c r="W26" s="670"/>
      <c r="X26" s="670"/>
      <c r="Y26" s="670"/>
      <c r="Z26" s="670"/>
      <c r="AA26" s="670"/>
      <c r="AB26" s="670"/>
      <c r="AC26" s="670"/>
      <c r="AD26" s="670"/>
      <c r="AE26" s="670"/>
      <c r="AF26" s="670"/>
      <c r="AG26" s="670"/>
      <c r="AH26" s="670"/>
      <c r="AI26" s="670"/>
      <c r="AJ26" s="670"/>
      <c r="AK26" s="1382"/>
    </row>
    <row r="27" spans="1:37" s="706" customFormat="1" ht="31">
      <c r="A27" s="652">
        <v>2210304</v>
      </c>
      <c r="B27" s="530" t="s">
        <v>56</v>
      </c>
      <c r="C27" s="649">
        <v>1000000</v>
      </c>
      <c r="D27" s="550"/>
      <c r="E27" s="533">
        <f t="shared" si="5"/>
        <v>1000000</v>
      </c>
      <c r="F27" s="649"/>
      <c r="G27" s="649"/>
      <c r="H27" s="533">
        <f t="shared" si="6"/>
        <v>0</v>
      </c>
      <c r="I27" s="536"/>
      <c r="J27" s="1739">
        <f t="shared" si="7"/>
        <v>0</v>
      </c>
      <c r="K27" s="647">
        <f t="shared" si="3"/>
        <v>1000000</v>
      </c>
      <c r="L27" s="670"/>
      <c r="M27" s="670"/>
      <c r="N27" s="670"/>
      <c r="O27" s="670"/>
      <c r="P27" s="670"/>
      <c r="Q27" s="670"/>
      <c r="R27" s="670"/>
      <c r="S27" s="670"/>
      <c r="T27" s="670"/>
      <c r="U27" s="670"/>
      <c r="V27" s="670"/>
      <c r="W27" s="670"/>
      <c r="X27" s="670"/>
      <c r="Y27" s="670"/>
      <c r="Z27" s="670"/>
      <c r="AA27" s="670"/>
      <c r="AB27" s="670"/>
      <c r="AC27" s="670"/>
      <c r="AD27" s="670"/>
      <c r="AE27" s="670"/>
      <c r="AF27" s="670"/>
      <c r="AG27" s="670"/>
      <c r="AH27" s="670"/>
      <c r="AI27" s="670"/>
      <c r="AJ27" s="670"/>
      <c r="AK27" s="1382"/>
    </row>
    <row r="28" spans="1:37" s="706" customFormat="1" ht="31">
      <c r="A28" s="652">
        <v>2210399</v>
      </c>
      <c r="B28" s="530" t="s">
        <v>57</v>
      </c>
      <c r="C28" s="649">
        <v>1500000</v>
      </c>
      <c r="D28" s="550"/>
      <c r="E28" s="533">
        <f t="shared" si="5"/>
        <v>1500000</v>
      </c>
      <c r="F28" s="649"/>
      <c r="G28" s="649">
        <v>1000000</v>
      </c>
      <c r="H28" s="533">
        <f t="shared" si="6"/>
        <v>1000000</v>
      </c>
      <c r="I28" s="536">
        <v>1000000</v>
      </c>
      <c r="J28" s="1739">
        <f t="shared" si="7"/>
        <v>1000000</v>
      </c>
      <c r="K28" s="647">
        <f t="shared" si="3"/>
        <v>3500000</v>
      </c>
      <c r="L28" s="670"/>
      <c r="M28" s="670"/>
      <c r="N28" s="670"/>
      <c r="O28" s="670"/>
      <c r="P28" s="670"/>
      <c r="Q28" s="670"/>
      <c r="R28" s="670"/>
      <c r="S28" s="670"/>
      <c r="T28" s="670"/>
      <c r="U28" s="670"/>
      <c r="V28" s="670"/>
      <c r="W28" s="670"/>
      <c r="X28" s="670"/>
      <c r="Y28" s="670"/>
      <c r="Z28" s="670"/>
      <c r="AA28" s="670"/>
      <c r="AB28" s="670"/>
      <c r="AC28" s="670"/>
      <c r="AD28" s="670"/>
      <c r="AE28" s="670"/>
      <c r="AF28" s="670"/>
      <c r="AG28" s="670"/>
      <c r="AH28" s="670"/>
      <c r="AI28" s="670"/>
      <c r="AJ28" s="670"/>
      <c r="AK28" s="1382"/>
    </row>
    <row r="29" spans="1:37" s="706" customFormat="1" hidden="1">
      <c r="A29" s="644">
        <v>2210401</v>
      </c>
      <c r="B29" s="535" t="s">
        <v>214</v>
      </c>
      <c r="C29" s="649"/>
      <c r="D29" s="550"/>
      <c r="E29" s="533">
        <f t="shared" si="5"/>
        <v>0</v>
      </c>
      <c r="F29" s="649"/>
      <c r="G29" s="649"/>
      <c r="H29" s="533">
        <f t="shared" si="6"/>
        <v>0</v>
      </c>
      <c r="I29" s="536"/>
      <c r="J29" s="1739">
        <f t="shared" si="7"/>
        <v>0</v>
      </c>
      <c r="K29" s="647">
        <f t="shared" si="3"/>
        <v>0</v>
      </c>
      <c r="L29" s="670"/>
      <c r="M29" s="670"/>
      <c r="N29" s="670"/>
      <c r="O29" s="670"/>
      <c r="P29" s="670"/>
      <c r="Q29" s="670"/>
      <c r="R29" s="670"/>
      <c r="S29" s="670"/>
      <c r="T29" s="670"/>
      <c r="U29" s="670"/>
      <c r="V29" s="670"/>
      <c r="W29" s="670"/>
      <c r="X29" s="670"/>
      <c r="Y29" s="670"/>
      <c r="Z29" s="670"/>
      <c r="AA29" s="670"/>
      <c r="AB29" s="670"/>
      <c r="AC29" s="670"/>
      <c r="AD29" s="670"/>
      <c r="AE29" s="670"/>
      <c r="AF29" s="670"/>
      <c r="AG29" s="670"/>
      <c r="AH29" s="670"/>
      <c r="AI29" s="670"/>
      <c r="AJ29" s="670"/>
      <c r="AK29" s="1382"/>
    </row>
    <row r="30" spans="1:37" s="706" customFormat="1">
      <c r="A30" s="652">
        <v>2210403</v>
      </c>
      <c r="B30" s="530" t="s">
        <v>55</v>
      </c>
      <c r="C30" s="649">
        <v>1500000</v>
      </c>
      <c r="D30" s="550"/>
      <c r="E30" s="533">
        <f t="shared" si="5"/>
        <v>1500000</v>
      </c>
      <c r="F30" s="649">
        <v>500000</v>
      </c>
      <c r="G30" s="649"/>
      <c r="H30" s="533">
        <f t="shared" si="6"/>
        <v>500000</v>
      </c>
      <c r="I30" s="536">
        <v>500000</v>
      </c>
      <c r="J30" s="1739">
        <f t="shared" si="7"/>
        <v>500000</v>
      </c>
      <c r="K30" s="647">
        <f t="shared" si="3"/>
        <v>2500000</v>
      </c>
      <c r="L30" s="670"/>
      <c r="M30" s="670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0"/>
      <c r="Y30" s="670"/>
      <c r="Z30" s="670"/>
      <c r="AA30" s="670"/>
      <c r="AB30" s="670"/>
      <c r="AC30" s="670"/>
      <c r="AD30" s="670"/>
      <c r="AE30" s="670"/>
      <c r="AF30" s="670"/>
      <c r="AG30" s="670"/>
      <c r="AH30" s="670"/>
      <c r="AI30" s="670"/>
      <c r="AJ30" s="670"/>
      <c r="AK30" s="1382"/>
    </row>
    <row r="31" spans="1:37" s="706" customFormat="1" ht="31" hidden="1">
      <c r="A31" s="652">
        <v>2210499</v>
      </c>
      <c r="B31" s="530" t="s">
        <v>59</v>
      </c>
      <c r="C31" s="649"/>
      <c r="D31" s="550"/>
      <c r="E31" s="533">
        <f t="shared" si="5"/>
        <v>0</v>
      </c>
      <c r="F31" s="649"/>
      <c r="G31" s="649"/>
      <c r="H31" s="533">
        <f t="shared" si="6"/>
        <v>0</v>
      </c>
      <c r="I31" s="536"/>
      <c r="J31" s="1739">
        <f t="shared" si="7"/>
        <v>0</v>
      </c>
      <c r="K31" s="647">
        <f t="shared" si="3"/>
        <v>0</v>
      </c>
      <c r="L31" s="670"/>
      <c r="M31" s="670"/>
      <c r="N31" s="670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0"/>
      <c r="Z31" s="670"/>
      <c r="AA31" s="670"/>
      <c r="AB31" s="670"/>
      <c r="AC31" s="670"/>
      <c r="AD31" s="670"/>
      <c r="AE31" s="670"/>
      <c r="AF31" s="670"/>
      <c r="AG31" s="670"/>
      <c r="AH31" s="670"/>
      <c r="AI31" s="670"/>
      <c r="AJ31" s="670"/>
      <c r="AK31" s="1382"/>
    </row>
    <row r="32" spans="1:37" s="706" customFormat="1" ht="31">
      <c r="A32" s="652">
        <v>2210502</v>
      </c>
      <c r="B32" s="530" t="s">
        <v>215</v>
      </c>
      <c r="C32" s="649">
        <v>2000000</v>
      </c>
      <c r="D32" s="550"/>
      <c r="E32" s="533">
        <f t="shared" si="5"/>
        <v>2000000</v>
      </c>
      <c r="F32" s="649"/>
      <c r="G32" s="649"/>
      <c r="H32" s="533">
        <f t="shared" si="6"/>
        <v>0</v>
      </c>
      <c r="I32" s="536"/>
      <c r="J32" s="1739">
        <f t="shared" si="7"/>
        <v>0</v>
      </c>
      <c r="K32" s="647">
        <f t="shared" si="3"/>
        <v>2000000</v>
      </c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0"/>
      <c r="Z32" s="670"/>
      <c r="AA32" s="670"/>
      <c r="AB32" s="670"/>
      <c r="AC32" s="670"/>
      <c r="AD32" s="670"/>
      <c r="AE32" s="670"/>
      <c r="AF32" s="670"/>
      <c r="AG32" s="670"/>
      <c r="AH32" s="670"/>
      <c r="AI32" s="670"/>
      <c r="AJ32" s="670"/>
      <c r="AK32" s="1382"/>
    </row>
    <row r="33" spans="1:37" s="706" customFormat="1" ht="31">
      <c r="A33" s="652">
        <v>2210503</v>
      </c>
      <c r="B33" s="530" t="s">
        <v>61</v>
      </c>
      <c r="C33" s="649">
        <v>500000</v>
      </c>
      <c r="D33" s="550"/>
      <c r="E33" s="533">
        <f t="shared" si="5"/>
        <v>500000</v>
      </c>
      <c r="F33" s="649"/>
      <c r="G33" s="649"/>
      <c r="H33" s="533">
        <f t="shared" si="6"/>
        <v>0</v>
      </c>
      <c r="I33" s="536"/>
      <c r="J33" s="1739">
        <f t="shared" si="7"/>
        <v>0</v>
      </c>
      <c r="K33" s="647">
        <f t="shared" si="3"/>
        <v>500000</v>
      </c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0"/>
      <c r="Z33" s="670"/>
      <c r="AA33" s="670"/>
      <c r="AB33" s="670"/>
      <c r="AC33" s="670"/>
      <c r="AD33" s="670"/>
      <c r="AE33" s="670"/>
      <c r="AF33" s="670"/>
      <c r="AG33" s="670"/>
      <c r="AH33" s="670"/>
      <c r="AI33" s="670"/>
      <c r="AJ33" s="670"/>
      <c r="AK33" s="1382"/>
    </row>
    <row r="34" spans="1:37" s="706" customFormat="1" ht="31">
      <c r="A34" s="652">
        <v>2210504</v>
      </c>
      <c r="B34" s="530" t="s">
        <v>62</v>
      </c>
      <c r="C34" s="649">
        <v>500000</v>
      </c>
      <c r="D34" s="550"/>
      <c r="E34" s="533">
        <f t="shared" si="5"/>
        <v>500000</v>
      </c>
      <c r="F34" s="649"/>
      <c r="G34" s="649"/>
      <c r="H34" s="533">
        <f t="shared" si="6"/>
        <v>0</v>
      </c>
      <c r="I34" s="536"/>
      <c r="J34" s="1739">
        <f t="shared" si="7"/>
        <v>0</v>
      </c>
      <c r="K34" s="647">
        <f t="shared" si="3"/>
        <v>500000</v>
      </c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0"/>
      <c r="Z34" s="670"/>
      <c r="AA34" s="670"/>
      <c r="AB34" s="670"/>
      <c r="AC34" s="670"/>
      <c r="AD34" s="670"/>
      <c r="AE34" s="670"/>
      <c r="AF34" s="670"/>
      <c r="AG34" s="670"/>
      <c r="AH34" s="670"/>
      <c r="AI34" s="670"/>
      <c r="AJ34" s="670"/>
      <c r="AK34" s="1382"/>
    </row>
    <row r="35" spans="1:37" s="706" customFormat="1">
      <c r="A35" s="652">
        <v>2210505</v>
      </c>
      <c r="B35" s="530" t="s">
        <v>216</v>
      </c>
      <c r="C35" s="649">
        <v>500000</v>
      </c>
      <c r="D35" s="550"/>
      <c r="E35" s="533">
        <f t="shared" si="5"/>
        <v>500000</v>
      </c>
      <c r="F35" s="649"/>
      <c r="G35" s="649">
        <v>1000000</v>
      </c>
      <c r="H35" s="533">
        <f t="shared" si="6"/>
        <v>1000000</v>
      </c>
      <c r="I35" s="536">
        <v>500000</v>
      </c>
      <c r="J35" s="1739">
        <f t="shared" si="7"/>
        <v>500000</v>
      </c>
      <c r="K35" s="647">
        <f t="shared" si="3"/>
        <v>2000000</v>
      </c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0"/>
      <c r="Z35" s="670"/>
      <c r="AA35" s="670"/>
      <c r="AB35" s="670"/>
      <c r="AC35" s="670"/>
      <c r="AD35" s="670"/>
      <c r="AE35" s="670"/>
      <c r="AF35" s="670"/>
      <c r="AG35" s="670"/>
      <c r="AH35" s="670"/>
      <c r="AI35" s="670"/>
      <c r="AJ35" s="670"/>
      <c r="AK35" s="1382"/>
    </row>
    <row r="36" spans="1:37" s="706" customFormat="1">
      <c r="A36" s="652">
        <v>2210599</v>
      </c>
      <c r="B36" s="530" t="s">
        <v>63</v>
      </c>
      <c r="C36" s="649">
        <v>478000</v>
      </c>
      <c r="D36" s="550"/>
      <c r="E36" s="533">
        <f t="shared" si="5"/>
        <v>478000</v>
      </c>
      <c r="F36" s="649"/>
      <c r="G36" s="649"/>
      <c r="H36" s="533">
        <f t="shared" si="6"/>
        <v>0</v>
      </c>
      <c r="I36" s="536"/>
      <c r="J36" s="1739">
        <f t="shared" si="7"/>
        <v>0</v>
      </c>
      <c r="K36" s="647">
        <f t="shared" si="3"/>
        <v>478000</v>
      </c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0"/>
      <c r="Z36" s="670"/>
      <c r="AA36" s="670"/>
      <c r="AB36" s="670"/>
      <c r="AC36" s="670"/>
      <c r="AD36" s="670"/>
      <c r="AE36" s="670"/>
      <c r="AF36" s="670"/>
      <c r="AG36" s="670"/>
      <c r="AH36" s="670"/>
      <c r="AI36" s="670"/>
      <c r="AJ36" s="670"/>
      <c r="AK36" s="1382"/>
    </row>
    <row r="37" spans="1:37" s="706" customFormat="1" ht="31" hidden="1">
      <c r="A37" s="652">
        <v>2210602</v>
      </c>
      <c r="B37" s="530" t="s">
        <v>64</v>
      </c>
      <c r="C37" s="649"/>
      <c r="D37" s="550"/>
      <c r="E37" s="533">
        <f t="shared" si="5"/>
        <v>0</v>
      </c>
      <c r="F37" s="550"/>
      <c r="G37" s="649"/>
      <c r="H37" s="533">
        <f t="shared" si="6"/>
        <v>0</v>
      </c>
      <c r="I37" s="536"/>
      <c r="J37" s="1739">
        <f t="shared" si="7"/>
        <v>0</v>
      </c>
      <c r="K37" s="647">
        <f t="shared" si="3"/>
        <v>0</v>
      </c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0"/>
      <c r="Z37" s="670"/>
      <c r="AA37" s="670"/>
      <c r="AB37" s="670"/>
      <c r="AC37" s="670"/>
      <c r="AD37" s="670"/>
      <c r="AE37" s="670"/>
      <c r="AF37" s="670"/>
      <c r="AG37" s="670"/>
      <c r="AH37" s="670"/>
      <c r="AI37" s="670"/>
      <c r="AJ37" s="670"/>
      <c r="AK37" s="1382"/>
    </row>
    <row r="38" spans="1:37" s="706" customFormat="1" ht="31" hidden="1">
      <c r="A38" s="652">
        <v>2210603</v>
      </c>
      <c r="B38" s="530" t="s">
        <v>65</v>
      </c>
      <c r="C38" s="649"/>
      <c r="D38" s="550"/>
      <c r="E38" s="533">
        <f t="shared" si="5"/>
        <v>0</v>
      </c>
      <c r="F38" s="649"/>
      <c r="G38" s="649"/>
      <c r="H38" s="533">
        <f t="shared" si="6"/>
        <v>0</v>
      </c>
      <c r="I38" s="536"/>
      <c r="J38" s="1739">
        <f t="shared" si="7"/>
        <v>0</v>
      </c>
      <c r="K38" s="647">
        <f t="shared" si="3"/>
        <v>0</v>
      </c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0"/>
      <c r="Z38" s="670"/>
      <c r="AA38" s="670"/>
      <c r="AB38" s="670"/>
      <c r="AC38" s="670"/>
      <c r="AD38" s="670"/>
      <c r="AE38" s="670"/>
      <c r="AF38" s="670"/>
      <c r="AG38" s="670"/>
      <c r="AH38" s="670"/>
      <c r="AI38" s="670"/>
      <c r="AJ38" s="670"/>
      <c r="AK38" s="1382"/>
    </row>
    <row r="39" spans="1:37" s="706" customFormat="1">
      <c r="A39" s="652">
        <v>2210604</v>
      </c>
      <c r="B39" s="530" t="s">
        <v>66</v>
      </c>
      <c r="C39" s="649">
        <v>1000000</v>
      </c>
      <c r="D39" s="550"/>
      <c r="E39" s="533">
        <f t="shared" si="5"/>
        <v>1000000</v>
      </c>
      <c r="F39" s="649"/>
      <c r="G39" s="649"/>
      <c r="H39" s="533">
        <f t="shared" si="6"/>
        <v>0</v>
      </c>
      <c r="I39" s="536"/>
      <c r="J39" s="1739">
        <f t="shared" si="7"/>
        <v>0</v>
      </c>
      <c r="K39" s="647">
        <f t="shared" si="3"/>
        <v>1000000</v>
      </c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0"/>
      <c r="Z39" s="670"/>
      <c r="AA39" s="670"/>
      <c r="AB39" s="670"/>
      <c r="AC39" s="670"/>
      <c r="AD39" s="670"/>
      <c r="AE39" s="670"/>
      <c r="AF39" s="670"/>
      <c r="AG39" s="670"/>
      <c r="AH39" s="670"/>
      <c r="AI39" s="670"/>
      <c r="AJ39" s="670"/>
      <c r="AK39" s="1382"/>
    </row>
    <row r="40" spans="1:37" s="706" customFormat="1" ht="31" hidden="1">
      <c r="A40" s="652">
        <v>2210606</v>
      </c>
      <c r="B40" s="530" t="s">
        <v>67</v>
      </c>
      <c r="C40" s="649"/>
      <c r="D40" s="550"/>
      <c r="E40" s="533">
        <f t="shared" si="5"/>
        <v>0</v>
      </c>
      <c r="F40" s="649"/>
      <c r="G40" s="649"/>
      <c r="H40" s="533">
        <f t="shared" si="6"/>
        <v>0</v>
      </c>
      <c r="I40" s="536"/>
      <c r="J40" s="1739">
        <f t="shared" si="7"/>
        <v>0</v>
      </c>
      <c r="K40" s="647">
        <f t="shared" si="3"/>
        <v>0</v>
      </c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0"/>
      <c r="Z40" s="670"/>
      <c r="AA40" s="670"/>
      <c r="AB40" s="670"/>
      <c r="AC40" s="670"/>
      <c r="AD40" s="670"/>
      <c r="AE40" s="670"/>
      <c r="AF40" s="670"/>
      <c r="AG40" s="670"/>
      <c r="AH40" s="670"/>
      <c r="AI40" s="670"/>
      <c r="AJ40" s="670"/>
      <c r="AK40" s="1382"/>
    </row>
    <row r="41" spans="1:37" s="706" customFormat="1" ht="31" hidden="1">
      <c r="A41" s="652">
        <v>2210701</v>
      </c>
      <c r="B41" s="530" t="s">
        <v>424</v>
      </c>
      <c r="C41" s="649"/>
      <c r="D41" s="550"/>
      <c r="E41" s="533">
        <f t="shared" si="5"/>
        <v>0</v>
      </c>
      <c r="F41" s="550"/>
      <c r="G41" s="649"/>
      <c r="H41" s="533">
        <f t="shared" si="6"/>
        <v>0</v>
      </c>
      <c r="I41" s="536"/>
      <c r="J41" s="1739">
        <f t="shared" si="7"/>
        <v>0</v>
      </c>
      <c r="K41" s="647">
        <f t="shared" si="3"/>
        <v>0</v>
      </c>
      <c r="L41" s="670"/>
      <c r="M41" s="670"/>
      <c r="N41" s="670"/>
      <c r="O41" s="670"/>
      <c r="P41" s="670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A41" s="670"/>
      <c r="AB41" s="670"/>
      <c r="AC41" s="670"/>
      <c r="AD41" s="670"/>
      <c r="AE41" s="670"/>
      <c r="AF41" s="670"/>
      <c r="AG41" s="670"/>
      <c r="AH41" s="670"/>
      <c r="AI41" s="670"/>
      <c r="AJ41" s="670"/>
      <c r="AK41" s="1382"/>
    </row>
    <row r="42" spans="1:37" s="706" customFormat="1" ht="31" hidden="1">
      <c r="A42" s="652">
        <v>2210702</v>
      </c>
      <c r="B42" s="530" t="s">
        <v>69</v>
      </c>
      <c r="C42" s="649"/>
      <c r="D42" s="550"/>
      <c r="E42" s="533">
        <f t="shared" si="5"/>
        <v>0</v>
      </c>
      <c r="F42" s="649"/>
      <c r="G42" s="649"/>
      <c r="H42" s="533">
        <f t="shared" si="6"/>
        <v>0</v>
      </c>
      <c r="I42" s="536"/>
      <c r="J42" s="1739">
        <f t="shared" si="7"/>
        <v>0</v>
      </c>
      <c r="K42" s="647">
        <f t="shared" si="3"/>
        <v>0</v>
      </c>
      <c r="L42" s="670"/>
      <c r="M42" s="670"/>
      <c r="N42" s="670"/>
      <c r="O42" s="670"/>
      <c r="P42" s="670"/>
      <c r="Q42" s="670"/>
      <c r="R42" s="670"/>
      <c r="S42" s="670"/>
      <c r="T42" s="670"/>
      <c r="U42" s="670"/>
      <c r="V42" s="670"/>
      <c r="W42" s="670"/>
      <c r="X42" s="670"/>
      <c r="Y42" s="670"/>
      <c r="Z42" s="670"/>
      <c r="AA42" s="670"/>
      <c r="AB42" s="670"/>
      <c r="AC42" s="670"/>
      <c r="AD42" s="670"/>
      <c r="AE42" s="670"/>
      <c r="AF42" s="670"/>
      <c r="AG42" s="670"/>
      <c r="AH42" s="670"/>
      <c r="AI42" s="670"/>
      <c r="AJ42" s="670"/>
      <c r="AK42" s="1382"/>
    </row>
    <row r="43" spans="1:37" s="706" customFormat="1" ht="31" hidden="1">
      <c r="A43" s="652">
        <v>2210703</v>
      </c>
      <c r="B43" s="530" t="s">
        <v>70</v>
      </c>
      <c r="C43" s="649"/>
      <c r="D43" s="550"/>
      <c r="E43" s="533">
        <f t="shared" si="5"/>
        <v>0</v>
      </c>
      <c r="F43" s="649"/>
      <c r="G43" s="649"/>
      <c r="H43" s="533">
        <f t="shared" si="6"/>
        <v>0</v>
      </c>
      <c r="I43" s="536"/>
      <c r="J43" s="1739">
        <f t="shared" si="7"/>
        <v>0</v>
      </c>
      <c r="K43" s="647">
        <f t="shared" si="3"/>
        <v>0</v>
      </c>
      <c r="L43" s="670"/>
      <c r="M43" s="670"/>
      <c r="N43" s="670"/>
      <c r="O43" s="670"/>
      <c r="P43" s="670"/>
      <c r="Q43" s="670"/>
      <c r="R43" s="670"/>
      <c r="S43" s="670"/>
      <c r="T43" s="670"/>
      <c r="U43" s="670"/>
      <c r="V43" s="670"/>
      <c r="W43" s="670"/>
      <c r="X43" s="670"/>
      <c r="Y43" s="670"/>
      <c r="Z43" s="670"/>
      <c r="AA43" s="670"/>
      <c r="AB43" s="670"/>
      <c r="AC43" s="670"/>
      <c r="AD43" s="670"/>
      <c r="AE43" s="670"/>
      <c r="AF43" s="670"/>
      <c r="AG43" s="670"/>
      <c r="AH43" s="670"/>
      <c r="AI43" s="670"/>
      <c r="AJ43" s="670"/>
      <c r="AK43" s="1382"/>
    </row>
    <row r="44" spans="1:37" s="706" customFormat="1" ht="31">
      <c r="A44" s="652">
        <v>2210714</v>
      </c>
      <c r="B44" s="530" t="s">
        <v>425</v>
      </c>
      <c r="C44" s="649">
        <v>200000</v>
      </c>
      <c r="D44" s="550"/>
      <c r="E44" s="533">
        <f t="shared" si="5"/>
        <v>200000</v>
      </c>
      <c r="F44" s="649"/>
      <c r="G44" s="649"/>
      <c r="H44" s="533">
        <f t="shared" si="6"/>
        <v>0</v>
      </c>
      <c r="I44" s="536"/>
      <c r="J44" s="1739">
        <f t="shared" si="7"/>
        <v>0</v>
      </c>
      <c r="K44" s="647">
        <f t="shared" si="3"/>
        <v>200000</v>
      </c>
      <c r="L44" s="670"/>
      <c r="M44" s="670"/>
      <c r="N44" s="670"/>
      <c r="O44" s="670"/>
      <c r="P44" s="670"/>
      <c r="Q44" s="670"/>
      <c r="R44" s="670"/>
      <c r="S44" s="670"/>
      <c r="T44" s="670"/>
      <c r="U44" s="670"/>
      <c r="V44" s="670"/>
      <c r="W44" s="670"/>
      <c r="X44" s="670"/>
      <c r="Y44" s="670"/>
      <c r="Z44" s="670"/>
      <c r="AA44" s="670"/>
      <c r="AB44" s="670"/>
      <c r="AC44" s="670"/>
      <c r="AD44" s="670"/>
      <c r="AE44" s="670"/>
      <c r="AF44" s="670"/>
      <c r="AG44" s="670"/>
      <c r="AH44" s="670"/>
      <c r="AI44" s="670"/>
      <c r="AJ44" s="670"/>
      <c r="AK44" s="1382"/>
    </row>
    <row r="45" spans="1:37" s="706" customFormat="1" ht="31">
      <c r="A45" s="652">
        <v>2210799</v>
      </c>
      <c r="B45" s="530" t="s">
        <v>72</v>
      </c>
      <c r="C45" s="649">
        <v>800000</v>
      </c>
      <c r="D45" s="550"/>
      <c r="E45" s="533">
        <f t="shared" si="5"/>
        <v>800000</v>
      </c>
      <c r="F45" s="649"/>
      <c r="G45" s="649">
        <v>1500000</v>
      </c>
      <c r="H45" s="533">
        <f t="shared" si="6"/>
        <v>1500000</v>
      </c>
      <c r="I45" s="536">
        <v>1500000</v>
      </c>
      <c r="J45" s="1739">
        <f t="shared" si="7"/>
        <v>1500000</v>
      </c>
      <c r="K45" s="647">
        <f t="shared" si="3"/>
        <v>3800000</v>
      </c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0"/>
      <c r="Y45" s="670"/>
      <c r="Z45" s="670"/>
      <c r="AA45" s="670"/>
      <c r="AB45" s="670"/>
      <c r="AC45" s="670"/>
      <c r="AD45" s="670"/>
      <c r="AE45" s="670"/>
      <c r="AF45" s="670"/>
      <c r="AG45" s="670"/>
      <c r="AH45" s="670"/>
      <c r="AI45" s="670"/>
      <c r="AJ45" s="670"/>
      <c r="AK45" s="1382"/>
    </row>
    <row r="46" spans="1:37" s="706" customFormat="1" ht="46.5">
      <c r="A46" s="1434">
        <v>2210801</v>
      </c>
      <c r="B46" s="533" t="s">
        <v>73</v>
      </c>
      <c r="C46" s="649">
        <v>1500000</v>
      </c>
      <c r="D46" s="550"/>
      <c r="E46" s="533">
        <f t="shared" si="5"/>
        <v>1500000</v>
      </c>
      <c r="F46" s="649"/>
      <c r="G46" s="649">
        <v>1000000</v>
      </c>
      <c r="H46" s="533">
        <f t="shared" si="6"/>
        <v>1000000</v>
      </c>
      <c r="I46" s="536">
        <v>1000000</v>
      </c>
      <c r="J46" s="1739">
        <f t="shared" si="7"/>
        <v>1000000</v>
      </c>
      <c r="K46" s="647">
        <f t="shared" si="3"/>
        <v>3500000</v>
      </c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0"/>
      <c r="Y46" s="670"/>
      <c r="Z46" s="670"/>
      <c r="AA46" s="670"/>
      <c r="AB46" s="670"/>
      <c r="AC46" s="670"/>
      <c r="AD46" s="670"/>
      <c r="AE46" s="670"/>
      <c r="AF46" s="670"/>
      <c r="AG46" s="670"/>
      <c r="AH46" s="670"/>
      <c r="AI46" s="670"/>
      <c r="AJ46" s="670"/>
      <c r="AK46" s="1382"/>
    </row>
    <row r="47" spans="1:37" s="706" customFormat="1" ht="46.5">
      <c r="A47" s="1434">
        <v>2210802</v>
      </c>
      <c r="B47" s="533" t="s">
        <v>74</v>
      </c>
      <c r="C47" s="649">
        <v>1390000</v>
      </c>
      <c r="D47" s="550"/>
      <c r="E47" s="533">
        <f t="shared" si="5"/>
        <v>1390000</v>
      </c>
      <c r="F47" s="649"/>
      <c r="G47" s="649">
        <v>500000</v>
      </c>
      <c r="H47" s="533">
        <f t="shared" si="6"/>
        <v>500000</v>
      </c>
      <c r="I47" s="536">
        <v>500000</v>
      </c>
      <c r="J47" s="1739">
        <f t="shared" si="7"/>
        <v>500000</v>
      </c>
      <c r="K47" s="647">
        <f t="shared" si="3"/>
        <v>2390000</v>
      </c>
      <c r="L47" s="670"/>
      <c r="M47" s="670"/>
      <c r="N47" s="670"/>
      <c r="O47" s="670"/>
      <c r="P47" s="670"/>
      <c r="Q47" s="670"/>
      <c r="R47" s="670"/>
      <c r="S47" s="670"/>
      <c r="T47" s="670"/>
      <c r="U47" s="670"/>
      <c r="V47" s="670"/>
      <c r="W47" s="670"/>
      <c r="X47" s="670"/>
      <c r="Y47" s="670"/>
      <c r="Z47" s="670"/>
      <c r="AA47" s="670"/>
      <c r="AB47" s="670"/>
      <c r="AC47" s="670"/>
      <c r="AD47" s="670"/>
      <c r="AE47" s="670"/>
      <c r="AF47" s="670"/>
      <c r="AG47" s="670"/>
      <c r="AH47" s="670"/>
      <c r="AI47" s="670"/>
      <c r="AJ47" s="670"/>
      <c r="AK47" s="1382"/>
    </row>
    <row r="48" spans="1:37" s="706" customFormat="1">
      <c r="A48" s="652">
        <v>2210805</v>
      </c>
      <c r="B48" s="530" t="s">
        <v>75</v>
      </c>
      <c r="C48" s="649">
        <v>300000</v>
      </c>
      <c r="D48" s="550"/>
      <c r="E48" s="533">
        <f t="shared" si="5"/>
        <v>300000</v>
      </c>
      <c r="F48" s="649"/>
      <c r="G48" s="649"/>
      <c r="H48" s="533">
        <f t="shared" si="6"/>
        <v>0</v>
      </c>
      <c r="I48" s="536"/>
      <c r="J48" s="1739">
        <f t="shared" si="7"/>
        <v>0</v>
      </c>
      <c r="K48" s="647">
        <f t="shared" si="3"/>
        <v>300000</v>
      </c>
      <c r="L48" s="670"/>
      <c r="M48" s="670"/>
      <c r="N48" s="670"/>
      <c r="O48" s="670"/>
      <c r="P48" s="670"/>
      <c r="Q48" s="670"/>
      <c r="R48" s="670"/>
      <c r="S48" s="670"/>
      <c r="T48" s="670"/>
      <c r="U48" s="670"/>
      <c r="V48" s="670"/>
      <c r="W48" s="670"/>
      <c r="X48" s="670"/>
      <c r="Y48" s="670"/>
      <c r="Z48" s="670"/>
      <c r="AA48" s="670"/>
      <c r="AB48" s="670"/>
      <c r="AC48" s="670"/>
      <c r="AD48" s="670"/>
      <c r="AE48" s="670"/>
      <c r="AF48" s="670"/>
      <c r="AG48" s="670"/>
      <c r="AH48" s="670"/>
      <c r="AI48" s="670"/>
      <c r="AJ48" s="670"/>
      <c r="AK48" s="1382"/>
    </row>
    <row r="49" spans="1:37" s="706" customFormat="1" hidden="1">
      <c r="A49" s="652">
        <v>2210809</v>
      </c>
      <c r="B49" s="530" t="s">
        <v>76</v>
      </c>
      <c r="C49" s="649"/>
      <c r="D49" s="550"/>
      <c r="E49" s="533">
        <f t="shared" si="5"/>
        <v>0</v>
      </c>
      <c r="F49" s="649"/>
      <c r="G49" s="649"/>
      <c r="H49" s="533">
        <f t="shared" si="6"/>
        <v>0</v>
      </c>
      <c r="I49" s="536"/>
      <c r="J49" s="1739">
        <f t="shared" si="7"/>
        <v>0</v>
      </c>
      <c r="K49" s="647">
        <f t="shared" si="3"/>
        <v>0</v>
      </c>
      <c r="L49" s="670"/>
      <c r="M49" s="670"/>
      <c r="N49" s="670"/>
      <c r="O49" s="670"/>
      <c r="P49" s="670"/>
      <c r="Q49" s="670"/>
      <c r="R49" s="670"/>
      <c r="S49" s="670"/>
      <c r="T49" s="670"/>
      <c r="U49" s="670"/>
      <c r="V49" s="670"/>
      <c r="W49" s="670"/>
      <c r="X49" s="670"/>
      <c r="Y49" s="670"/>
      <c r="Z49" s="670"/>
      <c r="AA49" s="670"/>
      <c r="AB49" s="670"/>
      <c r="AC49" s="670"/>
      <c r="AD49" s="670"/>
      <c r="AE49" s="670"/>
      <c r="AF49" s="670"/>
      <c r="AG49" s="670"/>
      <c r="AH49" s="670"/>
      <c r="AI49" s="670"/>
      <c r="AJ49" s="670"/>
      <c r="AK49" s="1382"/>
    </row>
    <row r="50" spans="1:37" s="706" customFormat="1">
      <c r="A50" s="652">
        <v>2210904</v>
      </c>
      <c r="B50" s="530" t="s">
        <v>77</v>
      </c>
      <c r="C50" s="649">
        <v>239000</v>
      </c>
      <c r="D50" s="550"/>
      <c r="E50" s="533">
        <f t="shared" si="5"/>
        <v>239000</v>
      </c>
      <c r="F50" s="649"/>
      <c r="G50" s="649"/>
      <c r="H50" s="533">
        <f t="shared" si="6"/>
        <v>0</v>
      </c>
      <c r="I50" s="536"/>
      <c r="J50" s="1739">
        <f t="shared" si="7"/>
        <v>0</v>
      </c>
      <c r="K50" s="647">
        <f t="shared" si="3"/>
        <v>239000</v>
      </c>
      <c r="L50" s="670"/>
      <c r="M50" s="670"/>
      <c r="N50" s="670"/>
      <c r="O50" s="670"/>
      <c r="P50" s="670"/>
      <c r="Q50" s="670"/>
      <c r="R50" s="670"/>
      <c r="S50" s="670"/>
      <c r="T50" s="670"/>
      <c r="U50" s="670"/>
      <c r="V50" s="670"/>
      <c r="W50" s="670"/>
      <c r="X50" s="670"/>
      <c r="Y50" s="670"/>
      <c r="Z50" s="670"/>
      <c r="AA50" s="670"/>
      <c r="AB50" s="670"/>
      <c r="AC50" s="670"/>
      <c r="AD50" s="670"/>
      <c r="AE50" s="670"/>
      <c r="AF50" s="670"/>
      <c r="AG50" s="670"/>
      <c r="AH50" s="670"/>
      <c r="AI50" s="670"/>
      <c r="AJ50" s="670"/>
      <c r="AK50" s="1382"/>
    </row>
    <row r="51" spans="1:37" s="706" customFormat="1">
      <c r="A51" s="652">
        <v>2210910</v>
      </c>
      <c r="B51" s="530" t="s">
        <v>78</v>
      </c>
      <c r="C51" s="649">
        <v>2000000</v>
      </c>
      <c r="D51" s="550"/>
      <c r="E51" s="533">
        <f t="shared" si="5"/>
        <v>2000000</v>
      </c>
      <c r="F51" s="649"/>
      <c r="G51" s="649"/>
      <c r="H51" s="533">
        <f t="shared" si="6"/>
        <v>0</v>
      </c>
      <c r="I51" s="536"/>
      <c r="J51" s="1739">
        <f t="shared" si="7"/>
        <v>0</v>
      </c>
      <c r="K51" s="647">
        <f t="shared" si="3"/>
        <v>2000000</v>
      </c>
      <c r="L51" s="670"/>
      <c r="M51" s="670"/>
      <c r="N51" s="670"/>
      <c r="O51" s="670"/>
      <c r="P51" s="670"/>
      <c r="Q51" s="670"/>
      <c r="R51" s="670"/>
      <c r="S51" s="670"/>
      <c r="T51" s="670"/>
      <c r="U51" s="670"/>
      <c r="V51" s="670"/>
      <c r="W51" s="670"/>
      <c r="X51" s="670"/>
      <c r="Y51" s="670"/>
      <c r="Z51" s="670"/>
      <c r="AA51" s="670"/>
      <c r="AB51" s="670"/>
      <c r="AC51" s="670"/>
      <c r="AD51" s="670"/>
      <c r="AE51" s="670"/>
      <c r="AF51" s="670"/>
      <c r="AG51" s="670"/>
      <c r="AH51" s="670"/>
      <c r="AI51" s="670"/>
      <c r="AJ51" s="670"/>
      <c r="AK51" s="1382"/>
    </row>
    <row r="52" spans="1:37" s="706" customFormat="1" hidden="1">
      <c r="A52" s="652">
        <v>2211001</v>
      </c>
      <c r="B52" s="530" t="s">
        <v>79</v>
      </c>
      <c r="C52" s="649"/>
      <c r="D52" s="550"/>
      <c r="E52" s="533">
        <f t="shared" si="5"/>
        <v>0</v>
      </c>
      <c r="F52" s="649"/>
      <c r="G52" s="649"/>
      <c r="H52" s="533">
        <f t="shared" si="6"/>
        <v>0</v>
      </c>
      <c r="I52" s="536"/>
      <c r="J52" s="1739">
        <f t="shared" si="7"/>
        <v>0</v>
      </c>
      <c r="K52" s="647">
        <f t="shared" si="3"/>
        <v>0</v>
      </c>
      <c r="L52" s="670"/>
      <c r="M52" s="670"/>
      <c r="N52" s="670"/>
      <c r="O52" s="670"/>
      <c r="P52" s="670"/>
      <c r="Q52" s="670"/>
      <c r="R52" s="670"/>
      <c r="S52" s="670"/>
      <c r="T52" s="670"/>
      <c r="U52" s="670"/>
      <c r="V52" s="670"/>
      <c r="W52" s="670"/>
      <c r="X52" s="670"/>
      <c r="Y52" s="670"/>
      <c r="Z52" s="670"/>
      <c r="AA52" s="670"/>
      <c r="AB52" s="670"/>
      <c r="AC52" s="670"/>
      <c r="AD52" s="670"/>
      <c r="AE52" s="670"/>
      <c r="AF52" s="670"/>
      <c r="AG52" s="670"/>
      <c r="AH52" s="670"/>
      <c r="AI52" s="670"/>
      <c r="AJ52" s="670"/>
      <c r="AK52" s="1382"/>
    </row>
    <row r="53" spans="1:37" s="706" customFormat="1" ht="31" hidden="1">
      <c r="A53" s="652">
        <v>2211002</v>
      </c>
      <c r="B53" s="530" t="s">
        <v>80</v>
      </c>
      <c r="C53" s="649"/>
      <c r="D53" s="550"/>
      <c r="E53" s="533">
        <f t="shared" si="5"/>
        <v>0</v>
      </c>
      <c r="F53" s="550"/>
      <c r="G53" s="649"/>
      <c r="H53" s="533">
        <f t="shared" si="6"/>
        <v>0</v>
      </c>
      <c r="I53" s="536"/>
      <c r="J53" s="1739">
        <f t="shared" si="7"/>
        <v>0</v>
      </c>
      <c r="K53" s="647">
        <f t="shared" si="3"/>
        <v>0</v>
      </c>
      <c r="L53" s="670"/>
      <c r="M53" s="670"/>
      <c r="N53" s="670"/>
      <c r="O53" s="670"/>
      <c r="P53" s="670"/>
      <c r="Q53" s="670"/>
      <c r="R53" s="670"/>
      <c r="S53" s="670"/>
      <c r="T53" s="670"/>
      <c r="U53" s="670"/>
      <c r="V53" s="670"/>
      <c r="W53" s="670"/>
      <c r="X53" s="670"/>
      <c r="Y53" s="670"/>
      <c r="Z53" s="670"/>
      <c r="AA53" s="670"/>
      <c r="AB53" s="670"/>
      <c r="AC53" s="670"/>
      <c r="AD53" s="670"/>
      <c r="AE53" s="670"/>
      <c r="AF53" s="670"/>
      <c r="AG53" s="670"/>
      <c r="AH53" s="670"/>
      <c r="AI53" s="670"/>
      <c r="AJ53" s="670"/>
      <c r="AK53" s="1382"/>
    </row>
    <row r="54" spans="1:37" s="706" customFormat="1" ht="31" hidden="1">
      <c r="A54" s="652">
        <v>2211003</v>
      </c>
      <c r="B54" s="530" t="s">
        <v>81</v>
      </c>
      <c r="C54" s="649"/>
      <c r="D54" s="550"/>
      <c r="E54" s="533">
        <f t="shared" si="5"/>
        <v>0</v>
      </c>
      <c r="F54" s="550"/>
      <c r="G54" s="649"/>
      <c r="H54" s="533">
        <f t="shared" si="6"/>
        <v>0</v>
      </c>
      <c r="I54" s="536"/>
      <c r="J54" s="1739">
        <f t="shared" si="7"/>
        <v>0</v>
      </c>
      <c r="K54" s="647">
        <f t="shared" si="3"/>
        <v>0</v>
      </c>
      <c r="L54" s="670"/>
      <c r="M54" s="670"/>
      <c r="N54" s="670"/>
      <c r="O54" s="670"/>
      <c r="P54" s="670"/>
      <c r="Q54" s="670"/>
      <c r="R54" s="670"/>
      <c r="S54" s="670"/>
      <c r="T54" s="670"/>
      <c r="U54" s="670"/>
      <c r="V54" s="670"/>
      <c r="W54" s="670"/>
      <c r="X54" s="670"/>
      <c r="Y54" s="670"/>
      <c r="Z54" s="670"/>
      <c r="AA54" s="670"/>
      <c r="AB54" s="670"/>
      <c r="AC54" s="670"/>
      <c r="AD54" s="670"/>
      <c r="AE54" s="670"/>
      <c r="AF54" s="670"/>
      <c r="AG54" s="670"/>
      <c r="AH54" s="670"/>
      <c r="AI54" s="670"/>
      <c r="AJ54" s="670"/>
      <c r="AK54" s="1382"/>
    </row>
    <row r="55" spans="1:37" s="706" customFormat="1" ht="31" hidden="1">
      <c r="A55" s="652">
        <v>2211004</v>
      </c>
      <c r="B55" s="530" t="s">
        <v>82</v>
      </c>
      <c r="C55" s="649"/>
      <c r="D55" s="550"/>
      <c r="E55" s="533">
        <f t="shared" si="5"/>
        <v>0</v>
      </c>
      <c r="F55" s="550"/>
      <c r="G55" s="649"/>
      <c r="H55" s="533">
        <f t="shared" si="6"/>
        <v>0</v>
      </c>
      <c r="I55" s="536"/>
      <c r="J55" s="1739">
        <f t="shared" si="7"/>
        <v>0</v>
      </c>
      <c r="K55" s="647">
        <f t="shared" si="3"/>
        <v>0</v>
      </c>
      <c r="L55" s="670"/>
      <c r="M55" s="670"/>
      <c r="N55" s="670"/>
      <c r="O55" s="670"/>
      <c r="P55" s="670"/>
      <c r="Q55" s="670"/>
      <c r="R55" s="670"/>
      <c r="S55" s="670"/>
      <c r="T55" s="670"/>
      <c r="U55" s="670"/>
      <c r="V55" s="670"/>
      <c r="W55" s="670"/>
      <c r="X55" s="670"/>
      <c r="Y55" s="670"/>
      <c r="Z55" s="670"/>
      <c r="AA55" s="670"/>
      <c r="AB55" s="670"/>
      <c r="AC55" s="670"/>
      <c r="AD55" s="670"/>
      <c r="AE55" s="670"/>
      <c r="AF55" s="670"/>
      <c r="AG55" s="670"/>
      <c r="AH55" s="670"/>
      <c r="AI55" s="670"/>
      <c r="AJ55" s="670"/>
      <c r="AK55" s="1382"/>
    </row>
    <row r="56" spans="1:37" s="706" customFormat="1" hidden="1">
      <c r="A56" s="644">
        <v>2211005</v>
      </c>
      <c r="B56" s="535" t="s">
        <v>83</v>
      </c>
      <c r="C56" s="649"/>
      <c r="D56" s="550"/>
      <c r="E56" s="533">
        <f t="shared" si="5"/>
        <v>0</v>
      </c>
      <c r="F56" s="649"/>
      <c r="G56" s="649"/>
      <c r="H56" s="533">
        <f t="shared" si="6"/>
        <v>0</v>
      </c>
      <c r="I56" s="536"/>
      <c r="J56" s="1739">
        <f t="shared" si="7"/>
        <v>0</v>
      </c>
      <c r="K56" s="647">
        <f t="shared" si="3"/>
        <v>0</v>
      </c>
      <c r="L56" s="670"/>
      <c r="M56" s="670"/>
      <c r="N56" s="670"/>
      <c r="O56" s="670"/>
      <c r="P56" s="670"/>
      <c r="Q56" s="670"/>
      <c r="R56" s="670"/>
      <c r="S56" s="670"/>
      <c r="T56" s="670"/>
      <c r="U56" s="670"/>
      <c r="V56" s="670"/>
      <c r="W56" s="670"/>
      <c r="X56" s="670"/>
      <c r="Y56" s="670"/>
      <c r="Z56" s="670"/>
      <c r="AA56" s="670"/>
      <c r="AB56" s="670"/>
      <c r="AC56" s="670"/>
      <c r="AD56" s="670"/>
      <c r="AE56" s="670"/>
      <c r="AF56" s="670"/>
      <c r="AG56" s="670"/>
      <c r="AH56" s="670"/>
      <c r="AI56" s="670"/>
      <c r="AJ56" s="670"/>
      <c r="AK56" s="1382"/>
    </row>
    <row r="57" spans="1:37" s="706" customFormat="1" ht="31" hidden="1">
      <c r="A57" s="644">
        <v>2211006</v>
      </c>
      <c r="B57" s="530" t="s">
        <v>84</v>
      </c>
      <c r="C57" s="649"/>
      <c r="D57" s="550"/>
      <c r="E57" s="533">
        <f t="shared" si="5"/>
        <v>0</v>
      </c>
      <c r="F57" s="649"/>
      <c r="G57" s="649"/>
      <c r="H57" s="533">
        <f t="shared" si="6"/>
        <v>0</v>
      </c>
      <c r="I57" s="536"/>
      <c r="J57" s="1739">
        <f t="shared" si="7"/>
        <v>0</v>
      </c>
      <c r="K57" s="647">
        <f t="shared" si="3"/>
        <v>0</v>
      </c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0"/>
      <c r="Y57" s="670"/>
      <c r="Z57" s="670"/>
      <c r="AA57" s="670"/>
      <c r="AB57" s="670"/>
      <c r="AC57" s="670"/>
      <c r="AD57" s="670"/>
      <c r="AE57" s="670"/>
      <c r="AF57" s="670"/>
      <c r="AG57" s="670"/>
      <c r="AH57" s="670"/>
      <c r="AI57" s="670"/>
      <c r="AJ57" s="670"/>
      <c r="AK57" s="1382"/>
    </row>
    <row r="58" spans="1:37" s="706" customFormat="1" ht="31" hidden="1">
      <c r="A58" s="652">
        <v>2211007</v>
      </c>
      <c r="B58" s="530" t="s">
        <v>85</v>
      </c>
      <c r="C58" s="649"/>
      <c r="D58" s="550"/>
      <c r="E58" s="533">
        <f t="shared" si="5"/>
        <v>0</v>
      </c>
      <c r="F58" s="649"/>
      <c r="G58" s="649"/>
      <c r="H58" s="533">
        <f t="shared" si="6"/>
        <v>0</v>
      </c>
      <c r="I58" s="536"/>
      <c r="J58" s="1739">
        <f t="shared" si="7"/>
        <v>0</v>
      </c>
      <c r="K58" s="647">
        <f t="shared" si="3"/>
        <v>0</v>
      </c>
      <c r="L58" s="670"/>
      <c r="M58" s="670"/>
      <c r="N58" s="670"/>
      <c r="O58" s="670"/>
      <c r="P58" s="670"/>
      <c r="Q58" s="670"/>
      <c r="R58" s="670"/>
      <c r="S58" s="670"/>
      <c r="T58" s="670"/>
      <c r="U58" s="670"/>
      <c r="V58" s="670"/>
      <c r="W58" s="670"/>
      <c r="X58" s="670"/>
      <c r="Y58" s="670"/>
      <c r="Z58" s="670"/>
      <c r="AA58" s="670"/>
      <c r="AB58" s="670"/>
      <c r="AC58" s="670"/>
      <c r="AD58" s="670"/>
      <c r="AE58" s="670"/>
      <c r="AF58" s="670"/>
      <c r="AG58" s="670"/>
      <c r="AH58" s="670"/>
      <c r="AI58" s="670"/>
      <c r="AJ58" s="670"/>
      <c r="AK58" s="1382"/>
    </row>
    <row r="59" spans="1:37" s="706" customFormat="1" ht="31" hidden="1">
      <c r="A59" s="644">
        <v>2211008</v>
      </c>
      <c r="B59" s="530" t="s">
        <v>86</v>
      </c>
      <c r="C59" s="649"/>
      <c r="D59" s="550"/>
      <c r="E59" s="533">
        <f t="shared" si="5"/>
        <v>0</v>
      </c>
      <c r="F59" s="649"/>
      <c r="G59" s="649"/>
      <c r="H59" s="533">
        <f t="shared" si="6"/>
        <v>0</v>
      </c>
      <c r="I59" s="536"/>
      <c r="J59" s="1739">
        <f t="shared" si="7"/>
        <v>0</v>
      </c>
      <c r="K59" s="647">
        <f t="shared" si="3"/>
        <v>0</v>
      </c>
      <c r="L59" s="670"/>
      <c r="M59" s="670"/>
      <c r="N59" s="670"/>
      <c r="O59" s="670"/>
      <c r="P59" s="670"/>
      <c r="Q59" s="670"/>
      <c r="R59" s="670"/>
      <c r="S59" s="670"/>
      <c r="T59" s="670"/>
      <c r="U59" s="670"/>
      <c r="V59" s="670"/>
      <c r="W59" s="670"/>
      <c r="X59" s="670"/>
      <c r="Y59" s="670"/>
      <c r="Z59" s="670"/>
      <c r="AA59" s="670"/>
      <c r="AB59" s="670"/>
      <c r="AC59" s="670"/>
      <c r="AD59" s="670"/>
      <c r="AE59" s="670"/>
      <c r="AF59" s="670"/>
      <c r="AG59" s="670"/>
      <c r="AH59" s="670"/>
      <c r="AI59" s="670"/>
      <c r="AJ59" s="670"/>
      <c r="AK59" s="1382"/>
    </row>
    <row r="60" spans="1:37" s="706" customFormat="1" ht="46.5">
      <c r="A60" s="644">
        <v>2211009</v>
      </c>
      <c r="B60" s="530" t="s">
        <v>811</v>
      </c>
      <c r="C60" s="649">
        <v>1000000</v>
      </c>
      <c r="D60" s="550"/>
      <c r="E60" s="533">
        <f t="shared" si="5"/>
        <v>1000000</v>
      </c>
      <c r="F60" s="649"/>
      <c r="G60" s="649"/>
      <c r="H60" s="533">
        <f t="shared" si="6"/>
        <v>0</v>
      </c>
      <c r="I60" s="536"/>
      <c r="J60" s="1739">
        <f t="shared" si="7"/>
        <v>0</v>
      </c>
      <c r="K60" s="647">
        <f t="shared" si="3"/>
        <v>1000000</v>
      </c>
      <c r="L60" s="670"/>
      <c r="M60" s="670"/>
      <c r="N60" s="670"/>
      <c r="O60" s="670"/>
      <c r="P60" s="670"/>
      <c r="Q60" s="670"/>
      <c r="R60" s="670"/>
      <c r="S60" s="670"/>
      <c r="T60" s="670"/>
      <c r="U60" s="670"/>
      <c r="V60" s="670"/>
      <c r="W60" s="670"/>
      <c r="X60" s="670"/>
      <c r="Y60" s="670"/>
      <c r="Z60" s="670"/>
      <c r="AA60" s="670"/>
      <c r="AB60" s="670"/>
      <c r="AC60" s="670"/>
      <c r="AD60" s="670"/>
      <c r="AE60" s="670"/>
      <c r="AF60" s="670"/>
      <c r="AG60" s="670"/>
      <c r="AH60" s="670"/>
      <c r="AI60" s="670"/>
      <c r="AJ60" s="670"/>
      <c r="AK60" s="1382"/>
    </row>
    <row r="61" spans="1:37" s="706" customFormat="1" ht="31">
      <c r="A61" s="652">
        <v>2211015</v>
      </c>
      <c r="B61" s="530" t="s">
        <v>940</v>
      </c>
      <c r="C61" s="649"/>
      <c r="D61" s="550"/>
      <c r="E61" s="533">
        <f t="shared" si="5"/>
        <v>0</v>
      </c>
      <c r="F61" s="649"/>
      <c r="G61" s="649"/>
      <c r="H61" s="533">
        <f t="shared" si="6"/>
        <v>0</v>
      </c>
      <c r="I61" s="536">
        <v>5000000</v>
      </c>
      <c r="J61" s="1739">
        <f t="shared" si="7"/>
        <v>5000000</v>
      </c>
      <c r="K61" s="647">
        <f t="shared" si="3"/>
        <v>5000000</v>
      </c>
      <c r="L61" s="670"/>
      <c r="M61" s="670"/>
      <c r="N61" s="670"/>
      <c r="O61" s="670"/>
      <c r="P61" s="670"/>
      <c r="Q61" s="670"/>
      <c r="R61" s="670"/>
      <c r="S61" s="670"/>
      <c r="T61" s="670"/>
      <c r="U61" s="670"/>
      <c r="V61" s="670"/>
      <c r="W61" s="670"/>
      <c r="X61" s="670"/>
      <c r="Y61" s="670"/>
      <c r="Z61" s="670"/>
      <c r="AA61" s="670"/>
      <c r="AB61" s="670"/>
      <c r="AC61" s="670"/>
      <c r="AD61" s="670"/>
      <c r="AE61" s="670"/>
      <c r="AF61" s="670"/>
      <c r="AG61" s="670"/>
      <c r="AH61" s="670"/>
      <c r="AI61" s="670"/>
      <c r="AJ61" s="670"/>
      <c r="AK61" s="1382"/>
    </row>
    <row r="62" spans="1:37" s="706" customFormat="1" ht="31" hidden="1">
      <c r="A62" s="652">
        <v>2211016</v>
      </c>
      <c r="B62" s="530" t="s">
        <v>89</v>
      </c>
      <c r="C62" s="649"/>
      <c r="D62" s="550"/>
      <c r="E62" s="533">
        <f t="shared" si="5"/>
        <v>0</v>
      </c>
      <c r="F62" s="649"/>
      <c r="G62" s="649"/>
      <c r="H62" s="533">
        <f t="shared" si="6"/>
        <v>0</v>
      </c>
      <c r="I62" s="536"/>
      <c r="J62" s="1739">
        <f t="shared" si="7"/>
        <v>0</v>
      </c>
      <c r="K62" s="647">
        <f t="shared" si="3"/>
        <v>0</v>
      </c>
      <c r="L62" s="670"/>
      <c r="M62" s="670"/>
      <c r="N62" s="670"/>
      <c r="O62" s="670"/>
      <c r="P62" s="670"/>
      <c r="Q62" s="670"/>
      <c r="R62" s="670"/>
      <c r="S62" s="670"/>
      <c r="T62" s="670"/>
      <c r="U62" s="670"/>
      <c r="V62" s="670"/>
      <c r="W62" s="670"/>
      <c r="X62" s="670"/>
      <c r="Y62" s="670"/>
      <c r="Z62" s="670"/>
      <c r="AA62" s="670"/>
      <c r="AB62" s="670"/>
      <c r="AC62" s="670"/>
      <c r="AD62" s="670"/>
      <c r="AE62" s="670"/>
      <c r="AF62" s="670"/>
      <c r="AG62" s="670"/>
      <c r="AH62" s="670"/>
      <c r="AI62" s="670"/>
      <c r="AJ62" s="670"/>
      <c r="AK62" s="1382"/>
    </row>
    <row r="63" spans="1:37" s="706" customFormat="1" ht="31" hidden="1">
      <c r="A63" s="652">
        <v>2211019</v>
      </c>
      <c r="B63" s="530" t="s">
        <v>90</v>
      </c>
      <c r="C63" s="649"/>
      <c r="D63" s="550"/>
      <c r="E63" s="533">
        <f t="shared" si="5"/>
        <v>0</v>
      </c>
      <c r="F63" s="649"/>
      <c r="G63" s="649"/>
      <c r="H63" s="533">
        <f t="shared" si="6"/>
        <v>0</v>
      </c>
      <c r="I63" s="536"/>
      <c r="J63" s="1739">
        <f t="shared" si="7"/>
        <v>0</v>
      </c>
      <c r="K63" s="647">
        <f t="shared" si="3"/>
        <v>0</v>
      </c>
      <c r="L63" s="670"/>
      <c r="M63" s="670"/>
      <c r="N63" s="670"/>
      <c r="O63" s="670"/>
      <c r="P63" s="670"/>
      <c r="Q63" s="670"/>
      <c r="R63" s="670"/>
      <c r="S63" s="670"/>
      <c r="T63" s="670"/>
      <c r="U63" s="670"/>
      <c r="V63" s="670"/>
      <c r="W63" s="670"/>
      <c r="X63" s="670"/>
      <c r="Y63" s="670"/>
      <c r="Z63" s="670"/>
      <c r="AA63" s="670"/>
      <c r="AB63" s="670"/>
      <c r="AC63" s="670"/>
      <c r="AD63" s="670"/>
      <c r="AE63" s="670"/>
      <c r="AF63" s="670"/>
      <c r="AG63" s="670"/>
      <c r="AH63" s="670"/>
      <c r="AI63" s="670"/>
      <c r="AJ63" s="670"/>
      <c r="AK63" s="1382"/>
    </row>
    <row r="64" spans="1:37" s="706" customFormat="1" hidden="1">
      <c r="A64" s="652">
        <v>2211021</v>
      </c>
      <c r="B64" s="530" t="s">
        <v>91</v>
      </c>
      <c r="C64" s="649"/>
      <c r="D64" s="550"/>
      <c r="E64" s="533">
        <f t="shared" si="5"/>
        <v>0</v>
      </c>
      <c r="F64" s="649"/>
      <c r="G64" s="649"/>
      <c r="H64" s="533">
        <f t="shared" si="6"/>
        <v>0</v>
      </c>
      <c r="I64" s="536"/>
      <c r="J64" s="1739">
        <f t="shared" si="7"/>
        <v>0</v>
      </c>
      <c r="K64" s="647">
        <f t="shared" si="3"/>
        <v>0</v>
      </c>
      <c r="L64" s="670"/>
      <c r="M64" s="670"/>
      <c r="N64" s="670"/>
      <c r="O64" s="670"/>
      <c r="P64" s="670"/>
      <c r="Q64" s="670"/>
      <c r="R64" s="670"/>
      <c r="S64" s="670"/>
      <c r="T64" s="670"/>
      <c r="U64" s="670"/>
      <c r="V64" s="670"/>
      <c r="W64" s="670"/>
      <c r="X64" s="670"/>
      <c r="Y64" s="670"/>
      <c r="Z64" s="670"/>
      <c r="AA64" s="670"/>
      <c r="AB64" s="670"/>
      <c r="AC64" s="670"/>
      <c r="AD64" s="670"/>
      <c r="AE64" s="670"/>
      <c r="AF64" s="670"/>
      <c r="AG64" s="670"/>
      <c r="AH64" s="670"/>
      <c r="AI64" s="670"/>
      <c r="AJ64" s="670"/>
      <c r="AK64" s="1382"/>
    </row>
    <row r="65" spans="1:37" s="706" customFormat="1" hidden="1">
      <c r="A65" s="652">
        <v>2211023</v>
      </c>
      <c r="B65" s="530" t="s">
        <v>92</v>
      </c>
      <c r="C65" s="649"/>
      <c r="D65" s="550"/>
      <c r="E65" s="533">
        <f t="shared" si="5"/>
        <v>0</v>
      </c>
      <c r="F65" s="550"/>
      <c r="G65" s="649"/>
      <c r="H65" s="533">
        <f t="shared" si="6"/>
        <v>0</v>
      </c>
      <c r="I65" s="536"/>
      <c r="J65" s="1739">
        <f t="shared" si="7"/>
        <v>0</v>
      </c>
      <c r="K65" s="647">
        <f t="shared" si="3"/>
        <v>0</v>
      </c>
      <c r="L65" s="670"/>
      <c r="M65" s="670"/>
      <c r="N65" s="670"/>
      <c r="O65" s="670"/>
      <c r="P65" s="670"/>
      <c r="Q65" s="670"/>
      <c r="R65" s="670"/>
      <c r="S65" s="670"/>
      <c r="T65" s="670"/>
      <c r="U65" s="670"/>
      <c r="V65" s="670"/>
      <c r="W65" s="670"/>
      <c r="X65" s="670"/>
      <c r="Y65" s="670"/>
      <c r="Z65" s="670"/>
      <c r="AA65" s="670"/>
      <c r="AB65" s="670"/>
      <c r="AC65" s="670"/>
      <c r="AD65" s="670"/>
      <c r="AE65" s="670"/>
      <c r="AF65" s="670"/>
      <c r="AG65" s="670"/>
      <c r="AH65" s="670"/>
      <c r="AI65" s="670"/>
      <c r="AJ65" s="670"/>
      <c r="AK65" s="1382"/>
    </row>
    <row r="66" spans="1:37" s="706" customFormat="1" hidden="1">
      <c r="A66" s="652">
        <v>2211026</v>
      </c>
      <c r="B66" s="530" t="s">
        <v>93</v>
      </c>
      <c r="C66" s="649"/>
      <c r="D66" s="550"/>
      <c r="E66" s="533">
        <f t="shared" si="5"/>
        <v>0</v>
      </c>
      <c r="F66" s="649"/>
      <c r="G66" s="649"/>
      <c r="H66" s="533">
        <f t="shared" si="6"/>
        <v>0</v>
      </c>
      <c r="I66" s="536"/>
      <c r="J66" s="1739">
        <f t="shared" si="7"/>
        <v>0</v>
      </c>
      <c r="K66" s="647">
        <f t="shared" ref="K66:K129" si="8">SUM(J66+H66+E66)</f>
        <v>0</v>
      </c>
      <c r="L66" s="670"/>
      <c r="M66" s="670"/>
      <c r="N66" s="670"/>
      <c r="O66" s="670"/>
      <c r="P66" s="670"/>
      <c r="Q66" s="670"/>
      <c r="R66" s="670"/>
      <c r="S66" s="670"/>
      <c r="T66" s="670"/>
      <c r="U66" s="670"/>
      <c r="V66" s="670"/>
      <c r="W66" s="670"/>
      <c r="X66" s="670"/>
      <c r="Y66" s="670"/>
      <c r="Z66" s="670"/>
      <c r="AA66" s="670"/>
      <c r="AB66" s="670"/>
      <c r="AC66" s="670"/>
      <c r="AD66" s="670"/>
      <c r="AE66" s="670"/>
      <c r="AF66" s="670"/>
      <c r="AG66" s="670"/>
      <c r="AH66" s="670"/>
      <c r="AI66" s="670"/>
      <c r="AJ66" s="670"/>
      <c r="AK66" s="1382"/>
    </row>
    <row r="67" spans="1:37" s="706" customFormat="1" hidden="1">
      <c r="A67" s="652">
        <v>2211028</v>
      </c>
      <c r="B67" s="530" t="s">
        <v>94</v>
      </c>
      <c r="C67" s="649"/>
      <c r="D67" s="550"/>
      <c r="E67" s="533">
        <f t="shared" si="5"/>
        <v>0</v>
      </c>
      <c r="F67" s="649"/>
      <c r="G67" s="649"/>
      <c r="H67" s="533">
        <f t="shared" si="6"/>
        <v>0</v>
      </c>
      <c r="I67" s="536"/>
      <c r="J67" s="1739">
        <f t="shared" si="7"/>
        <v>0</v>
      </c>
      <c r="K67" s="647">
        <f t="shared" si="8"/>
        <v>0</v>
      </c>
      <c r="L67" s="670"/>
      <c r="M67" s="670"/>
      <c r="N67" s="670"/>
      <c r="O67" s="670"/>
      <c r="P67" s="670"/>
      <c r="Q67" s="670"/>
      <c r="R67" s="670"/>
      <c r="S67" s="670"/>
      <c r="T67" s="670"/>
      <c r="U67" s="670"/>
      <c r="V67" s="670"/>
      <c r="W67" s="670"/>
      <c r="X67" s="670"/>
      <c r="Y67" s="670"/>
      <c r="Z67" s="670"/>
      <c r="AA67" s="670"/>
      <c r="AB67" s="670"/>
      <c r="AC67" s="670"/>
      <c r="AD67" s="670"/>
      <c r="AE67" s="670"/>
      <c r="AF67" s="670"/>
      <c r="AG67" s="670"/>
      <c r="AH67" s="670"/>
      <c r="AI67" s="670"/>
      <c r="AJ67" s="670"/>
      <c r="AK67" s="1382"/>
    </row>
    <row r="68" spans="1:37" s="706" customFormat="1" hidden="1">
      <c r="A68" s="652">
        <v>2211029</v>
      </c>
      <c r="B68" s="530" t="s">
        <v>95</v>
      </c>
      <c r="C68" s="649"/>
      <c r="D68" s="550"/>
      <c r="E68" s="533">
        <f t="shared" si="5"/>
        <v>0</v>
      </c>
      <c r="F68" s="649"/>
      <c r="G68" s="649"/>
      <c r="H68" s="533">
        <f t="shared" si="6"/>
        <v>0</v>
      </c>
      <c r="I68" s="536"/>
      <c r="J68" s="1739">
        <f t="shared" si="7"/>
        <v>0</v>
      </c>
      <c r="K68" s="647">
        <f t="shared" si="8"/>
        <v>0</v>
      </c>
      <c r="L68" s="670"/>
      <c r="M68" s="670"/>
      <c r="N68" s="670"/>
      <c r="O68" s="670"/>
      <c r="P68" s="670"/>
      <c r="Q68" s="670"/>
      <c r="R68" s="670"/>
      <c r="S68" s="670"/>
      <c r="T68" s="670"/>
      <c r="U68" s="670"/>
      <c r="V68" s="670"/>
      <c r="W68" s="670"/>
      <c r="X68" s="670"/>
      <c r="Y68" s="670"/>
      <c r="Z68" s="670"/>
      <c r="AA68" s="670"/>
      <c r="AB68" s="670"/>
      <c r="AC68" s="670"/>
      <c r="AD68" s="670"/>
      <c r="AE68" s="670"/>
      <c r="AF68" s="670"/>
      <c r="AG68" s="670"/>
      <c r="AH68" s="670"/>
      <c r="AI68" s="670"/>
      <c r="AJ68" s="670"/>
      <c r="AK68" s="1382"/>
    </row>
    <row r="69" spans="1:37" s="706" customFormat="1" ht="46.5">
      <c r="A69" s="652">
        <v>2211101</v>
      </c>
      <c r="B69" s="530" t="s">
        <v>96</v>
      </c>
      <c r="C69" s="649">
        <v>1500000</v>
      </c>
      <c r="D69" s="550"/>
      <c r="E69" s="533">
        <f t="shared" si="5"/>
        <v>1500000</v>
      </c>
      <c r="F69" s="649"/>
      <c r="G69" s="649">
        <v>500000</v>
      </c>
      <c r="H69" s="533">
        <f t="shared" si="6"/>
        <v>500000</v>
      </c>
      <c r="I69" s="536">
        <v>500000</v>
      </c>
      <c r="J69" s="1739">
        <f t="shared" si="7"/>
        <v>500000</v>
      </c>
      <c r="K69" s="647">
        <f t="shared" si="8"/>
        <v>2500000</v>
      </c>
      <c r="L69" s="670"/>
      <c r="M69" s="670"/>
      <c r="N69" s="670"/>
      <c r="O69" s="670"/>
      <c r="P69" s="670"/>
      <c r="Q69" s="670"/>
      <c r="R69" s="670"/>
      <c r="S69" s="670"/>
      <c r="T69" s="670"/>
      <c r="U69" s="670"/>
      <c r="V69" s="670"/>
      <c r="W69" s="670"/>
      <c r="X69" s="670"/>
      <c r="Y69" s="670"/>
      <c r="Z69" s="670"/>
      <c r="AA69" s="670"/>
      <c r="AB69" s="670"/>
      <c r="AC69" s="670"/>
      <c r="AD69" s="670"/>
      <c r="AE69" s="670"/>
      <c r="AF69" s="670"/>
      <c r="AG69" s="670"/>
      <c r="AH69" s="670"/>
      <c r="AI69" s="670"/>
      <c r="AJ69" s="670"/>
      <c r="AK69" s="1382"/>
    </row>
    <row r="70" spans="1:37" s="706" customFormat="1" ht="31">
      <c r="A70" s="652">
        <v>2211102</v>
      </c>
      <c r="B70" s="530" t="s">
        <v>97</v>
      </c>
      <c r="C70" s="649">
        <v>500000</v>
      </c>
      <c r="D70" s="550"/>
      <c r="E70" s="533">
        <f t="shared" si="5"/>
        <v>500000</v>
      </c>
      <c r="F70" s="550"/>
      <c r="G70" s="649">
        <v>500000</v>
      </c>
      <c r="H70" s="533">
        <f t="shared" si="6"/>
        <v>500000</v>
      </c>
      <c r="I70" s="536">
        <v>500000</v>
      </c>
      <c r="J70" s="1739">
        <f t="shared" si="7"/>
        <v>500000</v>
      </c>
      <c r="K70" s="647">
        <f t="shared" si="8"/>
        <v>1500000</v>
      </c>
      <c r="L70" s="670"/>
      <c r="M70" s="670"/>
      <c r="N70" s="670"/>
      <c r="O70" s="670"/>
      <c r="P70" s="670"/>
      <c r="Q70" s="670"/>
      <c r="R70" s="670"/>
      <c r="S70" s="670"/>
      <c r="T70" s="670"/>
      <c r="U70" s="670"/>
      <c r="V70" s="670"/>
      <c r="W70" s="670"/>
      <c r="X70" s="670"/>
      <c r="Y70" s="670"/>
      <c r="Z70" s="670"/>
      <c r="AA70" s="670"/>
      <c r="AB70" s="670"/>
      <c r="AC70" s="670"/>
      <c r="AD70" s="670"/>
      <c r="AE70" s="670"/>
      <c r="AF70" s="670"/>
      <c r="AG70" s="670"/>
      <c r="AH70" s="670"/>
      <c r="AI70" s="670"/>
      <c r="AJ70" s="670"/>
      <c r="AK70" s="1382"/>
    </row>
    <row r="71" spans="1:37" s="706" customFormat="1" ht="31">
      <c r="A71" s="652">
        <v>2211103</v>
      </c>
      <c r="B71" s="530" t="s">
        <v>98</v>
      </c>
      <c r="C71" s="649">
        <v>200000</v>
      </c>
      <c r="D71" s="550"/>
      <c r="E71" s="533">
        <f t="shared" si="5"/>
        <v>200000</v>
      </c>
      <c r="F71" s="649"/>
      <c r="G71" s="649"/>
      <c r="H71" s="533">
        <f t="shared" si="6"/>
        <v>0</v>
      </c>
      <c r="I71" s="536"/>
      <c r="J71" s="1739">
        <f t="shared" si="7"/>
        <v>0</v>
      </c>
      <c r="K71" s="647">
        <f t="shared" si="8"/>
        <v>200000</v>
      </c>
      <c r="L71" s="670"/>
      <c r="M71" s="670"/>
      <c r="N71" s="670"/>
      <c r="O71" s="670"/>
      <c r="P71" s="670"/>
      <c r="Q71" s="670"/>
      <c r="R71" s="670"/>
      <c r="S71" s="670"/>
      <c r="T71" s="670"/>
      <c r="U71" s="670"/>
      <c r="V71" s="670"/>
      <c r="W71" s="670"/>
      <c r="X71" s="670"/>
      <c r="Y71" s="670"/>
      <c r="Z71" s="670"/>
      <c r="AA71" s="670"/>
      <c r="AB71" s="670"/>
      <c r="AC71" s="670"/>
      <c r="AD71" s="670"/>
      <c r="AE71" s="670"/>
      <c r="AF71" s="670"/>
      <c r="AG71" s="670"/>
      <c r="AH71" s="670"/>
      <c r="AI71" s="670"/>
      <c r="AJ71" s="670"/>
      <c r="AK71" s="1382"/>
    </row>
    <row r="72" spans="1:37" s="706" customFormat="1" hidden="1">
      <c r="A72" s="652">
        <v>2211199</v>
      </c>
      <c r="B72" s="530" t="s">
        <v>426</v>
      </c>
      <c r="C72" s="649"/>
      <c r="D72" s="550"/>
      <c r="E72" s="533">
        <f t="shared" si="5"/>
        <v>0</v>
      </c>
      <c r="F72" s="649"/>
      <c r="G72" s="649"/>
      <c r="H72" s="533">
        <f t="shared" si="6"/>
        <v>0</v>
      </c>
      <c r="I72" s="536"/>
      <c r="J72" s="1739">
        <f t="shared" si="7"/>
        <v>0</v>
      </c>
      <c r="K72" s="647">
        <f t="shared" si="8"/>
        <v>0</v>
      </c>
      <c r="L72" s="670"/>
      <c r="M72" s="670"/>
      <c r="N72" s="670"/>
      <c r="O72" s="670"/>
      <c r="P72" s="670"/>
      <c r="Q72" s="670"/>
      <c r="R72" s="670"/>
      <c r="S72" s="670"/>
      <c r="T72" s="670"/>
      <c r="U72" s="670"/>
      <c r="V72" s="670"/>
      <c r="W72" s="670"/>
      <c r="X72" s="670"/>
      <c r="Y72" s="670"/>
      <c r="Z72" s="670"/>
      <c r="AA72" s="670"/>
      <c r="AB72" s="670"/>
      <c r="AC72" s="670"/>
      <c r="AD72" s="670"/>
      <c r="AE72" s="670"/>
      <c r="AF72" s="670"/>
      <c r="AG72" s="670"/>
      <c r="AH72" s="670"/>
      <c r="AI72" s="670"/>
      <c r="AJ72" s="670"/>
      <c r="AK72" s="1382"/>
    </row>
    <row r="73" spans="1:37" s="706" customFormat="1" ht="31">
      <c r="A73" s="652">
        <v>2211201</v>
      </c>
      <c r="B73" s="530" t="s">
        <v>99</v>
      </c>
      <c r="C73" s="649">
        <v>2000000</v>
      </c>
      <c r="D73" s="550"/>
      <c r="E73" s="533">
        <f t="shared" si="5"/>
        <v>2000000</v>
      </c>
      <c r="F73" s="649"/>
      <c r="G73" s="649"/>
      <c r="H73" s="533">
        <f t="shared" si="6"/>
        <v>0</v>
      </c>
      <c r="I73" s="536"/>
      <c r="J73" s="1739">
        <f t="shared" si="7"/>
        <v>0</v>
      </c>
      <c r="K73" s="647">
        <f t="shared" si="8"/>
        <v>2000000</v>
      </c>
      <c r="L73" s="670"/>
      <c r="M73" s="670"/>
      <c r="N73" s="670"/>
      <c r="O73" s="670"/>
      <c r="P73" s="670"/>
      <c r="Q73" s="670"/>
      <c r="R73" s="670"/>
      <c r="S73" s="670"/>
      <c r="T73" s="670"/>
      <c r="U73" s="670"/>
      <c r="V73" s="670"/>
      <c r="W73" s="670"/>
      <c r="X73" s="670"/>
      <c r="Y73" s="670"/>
      <c r="Z73" s="670"/>
      <c r="AA73" s="670"/>
      <c r="AB73" s="670"/>
      <c r="AC73" s="670"/>
      <c r="AD73" s="670"/>
      <c r="AE73" s="670"/>
      <c r="AF73" s="670"/>
      <c r="AG73" s="670"/>
      <c r="AH73" s="670"/>
      <c r="AI73" s="670"/>
      <c r="AJ73" s="670"/>
      <c r="AK73" s="1382"/>
    </row>
    <row r="74" spans="1:37" s="706" customFormat="1" ht="31" hidden="1">
      <c r="A74" s="652">
        <v>2211203</v>
      </c>
      <c r="B74" s="530" t="s">
        <v>100</v>
      </c>
      <c r="C74" s="649"/>
      <c r="D74" s="550"/>
      <c r="E74" s="533">
        <f t="shared" si="5"/>
        <v>0</v>
      </c>
      <c r="F74" s="649"/>
      <c r="G74" s="649"/>
      <c r="H74" s="533">
        <f t="shared" si="6"/>
        <v>0</v>
      </c>
      <c r="I74" s="536"/>
      <c r="J74" s="1739">
        <f t="shared" si="7"/>
        <v>0</v>
      </c>
      <c r="K74" s="647">
        <f t="shared" si="8"/>
        <v>0</v>
      </c>
      <c r="L74" s="670"/>
      <c r="M74" s="670"/>
      <c r="N74" s="670"/>
      <c r="O74" s="670"/>
      <c r="P74" s="670"/>
      <c r="Q74" s="670"/>
      <c r="R74" s="670"/>
      <c r="S74" s="670"/>
      <c r="T74" s="670"/>
      <c r="U74" s="670"/>
      <c r="V74" s="670"/>
      <c r="W74" s="670"/>
      <c r="X74" s="670"/>
      <c r="Y74" s="670"/>
      <c r="Z74" s="670"/>
      <c r="AA74" s="670"/>
      <c r="AB74" s="670"/>
      <c r="AC74" s="670"/>
      <c r="AD74" s="670"/>
      <c r="AE74" s="670"/>
      <c r="AF74" s="670"/>
      <c r="AG74" s="670"/>
      <c r="AH74" s="670"/>
      <c r="AI74" s="670"/>
      <c r="AJ74" s="670"/>
      <c r="AK74" s="1382"/>
    </row>
    <row r="75" spans="1:37" s="706" customFormat="1" ht="31" hidden="1">
      <c r="A75" s="652">
        <v>2211204</v>
      </c>
      <c r="B75" s="530" t="s">
        <v>101</v>
      </c>
      <c r="C75" s="649"/>
      <c r="D75" s="550"/>
      <c r="E75" s="533">
        <f t="shared" si="5"/>
        <v>0</v>
      </c>
      <c r="F75" s="649"/>
      <c r="G75" s="649"/>
      <c r="H75" s="533">
        <f t="shared" si="6"/>
        <v>0</v>
      </c>
      <c r="I75" s="536"/>
      <c r="J75" s="1739">
        <f t="shared" si="7"/>
        <v>0</v>
      </c>
      <c r="K75" s="647">
        <f t="shared" si="8"/>
        <v>0</v>
      </c>
      <c r="L75" s="670"/>
      <c r="M75" s="670"/>
      <c r="N75" s="670"/>
      <c r="O75" s="670"/>
      <c r="P75" s="670"/>
      <c r="Q75" s="670"/>
      <c r="R75" s="670"/>
      <c r="S75" s="670"/>
      <c r="T75" s="670"/>
      <c r="U75" s="670"/>
      <c r="V75" s="670"/>
      <c r="W75" s="670"/>
      <c r="X75" s="670"/>
      <c r="Y75" s="670"/>
      <c r="Z75" s="670"/>
      <c r="AA75" s="670"/>
      <c r="AB75" s="670"/>
      <c r="AC75" s="670"/>
      <c r="AD75" s="670"/>
      <c r="AE75" s="670"/>
      <c r="AF75" s="670"/>
      <c r="AG75" s="670"/>
      <c r="AH75" s="670"/>
      <c r="AI75" s="670"/>
      <c r="AJ75" s="670"/>
      <c r="AK75" s="1382"/>
    </row>
    <row r="76" spans="1:37" s="706" customFormat="1" ht="31">
      <c r="A76" s="652">
        <v>2211301</v>
      </c>
      <c r="B76" s="530" t="s">
        <v>102</v>
      </c>
      <c r="C76" s="649">
        <v>5000</v>
      </c>
      <c r="D76" s="550"/>
      <c r="E76" s="533">
        <f t="shared" si="5"/>
        <v>5000</v>
      </c>
      <c r="F76" s="649"/>
      <c r="G76" s="649"/>
      <c r="H76" s="533">
        <f t="shared" si="6"/>
        <v>0</v>
      </c>
      <c r="I76" s="536"/>
      <c r="J76" s="1739">
        <f t="shared" si="7"/>
        <v>0</v>
      </c>
      <c r="K76" s="647">
        <f t="shared" si="8"/>
        <v>5000</v>
      </c>
      <c r="L76" s="670"/>
      <c r="M76" s="670"/>
      <c r="N76" s="670"/>
      <c r="O76" s="670"/>
      <c r="P76" s="670"/>
      <c r="Q76" s="670"/>
      <c r="R76" s="670"/>
      <c r="S76" s="670"/>
      <c r="T76" s="670"/>
      <c r="U76" s="670"/>
      <c r="V76" s="670"/>
      <c r="W76" s="670"/>
      <c r="X76" s="670"/>
      <c r="Y76" s="670"/>
      <c r="Z76" s="670"/>
      <c r="AA76" s="670"/>
      <c r="AB76" s="670"/>
      <c r="AC76" s="670"/>
      <c r="AD76" s="670"/>
      <c r="AE76" s="670"/>
      <c r="AF76" s="670"/>
      <c r="AG76" s="670"/>
      <c r="AH76" s="670"/>
      <c r="AI76" s="670"/>
      <c r="AJ76" s="670"/>
      <c r="AK76" s="1382"/>
    </row>
    <row r="77" spans="1:37" s="706" customFormat="1" ht="31" hidden="1">
      <c r="A77" s="652">
        <v>2211305</v>
      </c>
      <c r="B77" s="530" t="s">
        <v>103</v>
      </c>
      <c r="C77" s="649"/>
      <c r="D77" s="550"/>
      <c r="E77" s="533">
        <f t="shared" si="5"/>
        <v>0</v>
      </c>
      <c r="F77" s="649"/>
      <c r="G77" s="649"/>
      <c r="H77" s="533">
        <f t="shared" si="6"/>
        <v>0</v>
      </c>
      <c r="I77" s="536"/>
      <c r="J77" s="1739">
        <f t="shared" si="7"/>
        <v>0</v>
      </c>
      <c r="K77" s="647">
        <f t="shared" si="8"/>
        <v>0</v>
      </c>
      <c r="L77" s="670"/>
      <c r="M77" s="670"/>
      <c r="N77" s="670"/>
      <c r="O77" s="670"/>
      <c r="P77" s="670"/>
      <c r="Q77" s="670"/>
      <c r="R77" s="670"/>
      <c r="S77" s="670"/>
      <c r="T77" s="670"/>
      <c r="U77" s="670"/>
      <c r="V77" s="670"/>
      <c r="W77" s="670"/>
      <c r="X77" s="670"/>
      <c r="Y77" s="670"/>
      <c r="Z77" s="670"/>
      <c r="AA77" s="670"/>
      <c r="AB77" s="670"/>
      <c r="AC77" s="670"/>
      <c r="AD77" s="670"/>
      <c r="AE77" s="670"/>
      <c r="AF77" s="670"/>
      <c r="AG77" s="670"/>
      <c r="AH77" s="670"/>
      <c r="AI77" s="670"/>
      <c r="AJ77" s="670"/>
      <c r="AK77" s="1382"/>
    </row>
    <row r="78" spans="1:37" s="706" customFormat="1" ht="46.5" hidden="1">
      <c r="A78" s="652">
        <v>2211306</v>
      </c>
      <c r="B78" s="530" t="s">
        <v>223</v>
      </c>
      <c r="C78" s="649"/>
      <c r="D78" s="550"/>
      <c r="E78" s="533">
        <f t="shared" si="5"/>
        <v>0</v>
      </c>
      <c r="F78" s="649"/>
      <c r="G78" s="649"/>
      <c r="H78" s="533">
        <f t="shared" si="6"/>
        <v>0</v>
      </c>
      <c r="I78" s="536"/>
      <c r="J78" s="1739">
        <f t="shared" si="7"/>
        <v>0</v>
      </c>
      <c r="K78" s="647">
        <f t="shared" si="8"/>
        <v>0</v>
      </c>
      <c r="L78" s="670"/>
      <c r="M78" s="670"/>
      <c r="N78" s="670"/>
      <c r="O78" s="670"/>
      <c r="P78" s="670"/>
      <c r="Q78" s="670"/>
      <c r="R78" s="670"/>
      <c r="S78" s="670"/>
      <c r="T78" s="670"/>
      <c r="U78" s="670"/>
      <c r="V78" s="670"/>
      <c r="W78" s="670"/>
      <c r="X78" s="670"/>
      <c r="Y78" s="670"/>
      <c r="Z78" s="670"/>
      <c r="AA78" s="670"/>
      <c r="AB78" s="670"/>
      <c r="AC78" s="670"/>
      <c r="AD78" s="670"/>
      <c r="AE78" s="670"/>
      <c r="AF78" s="670"/>
      <c r="AG78" s="670"/>
      <c r="AH78" s="670"/>
      <c r="AI78" s="670"/>
      <c r="AJ78" s="670"/>
      <c r="AK78" s="1382"/>
    </row>
    <row r="79" spans="1:37" s="706" customFormat="1" ht="31" hidden="1">
      <c r="A79" s="652">
        <v>2211308</v>
      </c>
      <c r="B79" s="530" t="s">
        <v>105</v>
      </c>
      <c r="C79" s="649"/>
      <c r="D79" s="550"/>
      <c r="E79" s="533">
        <f t="shared" si="5"/>
        <v>0</v>
      </c>
      <c r="F79" s="550"/>
      <c r="G79" s="649"/>
      <c r="H79" s="533">
        <f t="shared" si="6"/>
        <v>0</v>
      </c>
      <c r="I79" s="536"/>
      <c r="J79" s="1739">
        <f t="shared" si="7"/>
        <v>0</v>
      </c>
      <c r="K79" s="647">
        <f t="shared" si="8"/>
        <v>0</v>
      </c>
      <c r="L79" s="670"/>
      <c r="M79" s="670"/>
      <c r="N79" s="670"/>
      <c r="O79" s="670"/>
      <c r="P79" s="670"/>
      <c r="Q79" s="670"/>
      <c r="R79" s="670"/>
      <c r="S79" s="670"/>
      <c r="T79" s="670"/>
      <c r="U79" s="670"/>
      <c r="V79" s="670"/>
      <c r="W79" s="670"/>
      <c r="X79" s="670"/>
      <c r="Y79" s="670"/>
      <c r="Z79" s="670"/>
      <c r="AA79" s="670"/>
      <c r="AB79" s="670"/>
      <c r="AC79" s="670"/>
      <c r="AD79" s="670"/>
      <c r="AE79" s="670"/>
      <c r="AF79" s="670"/>
      <c r="AG79" s="670"/>
      <c r="AH79" s="670"/>
      <c r="AI79" s="670"/>
      <c r="AJ79" s="670"/>
      <c r="AK79" s="1382"/>
    </row>
    <row r="80" spans="1:37" s="706" customFormat="1" ht="31" hidden="1">
      <c r="A80" s="652">
        <v>2211310</v>
      </c>
      <c r="B80" s="530" t="s">
        <v>106</v>
      </c>
      <c r="C80" s="649"/>
      <c r="D80" s="550"/>
      <c r="E80" s="533">
        <f t="shared" ref="E80:E110" si="9">SUM(C80:D80)</f>
        <v>0</v>
      </c>
      <c r="F80" s="550"/>
      <c r="G80" s="649"/>
      <c r="H80" s="533">
        <f t="shared" ref="H80:H110" si="10">SUM(F80:G80)</f>
        <v>0</v>
      </c>
      <c r="I80" s="536"/>
      <c r="J80" s="1739">
        <f t="shared" ref="J80:J110" si="11">SUM(I80)</f>
        <v>0</v>
      </c>
      <c r="K80" s="647">
        <f t="shared" si="8"/>
        <v>0</v>
      </c>
      <c r="L80" s="670"/>
      <c r="M80" s="670"/>
      <c r="N80" s="670"/>
      <c r="O80" s="670"/>
      <c r="P80" s="670"/>
      <c r="Q80" s="670"/>
      <c r="R80" s="670"/>
      <c r="S80" s="670"/>
      <c r="T80" s="670"/>
      <c r="U80" s="670"/>
      <c r="V80" s="670"/>
      <c r="W80" s="670"/>
      <c r="X80" s="670"/>
      <c r="Y80" s="670"/>
      <c r="Z80" s="670"/>
      <c r="AA80" s="670"/>
      <c r="AB80" s="670"/>
      <c r="AC80" s="670"/>
      <c r="AD80" s="670"/>
      <c r="AE80" s="670"/>
      <c r="AF80" s="670"/>
      <c r="AG80" s="670"/>
      <c r="AH80" s="670"/>
      <c r="AI80" s="670"/>
      <c r="AJ80" s="670"/>
      <c r="AK80" s="1382"/>
    </row>
    <row r="81" spans="1:37" s="706" customFormat="1">
      <c r="A81" s="652">
        <v>2211320</v>
      </c>
      <c r="B81" s="530" t="s">
        <v>107</v>
      </c>
      <c r="C81" s="649">
        <v>700000</v>
      </c>
      <c r="D81" s="550"/>
      <c r="E81" s="533">
        <f t="shared" si="9"/>
        <v>700000</v>
      </c>
      <c r="F81" s="649"/>
      <c r="G81" s="649"/>
      <c r="H81" s="533">
        <f t="shared" si="10"/>
        <v>0</v>
      </c>
      <c r="I81" s="536"/>
      <c r="J81" s="1739">
        <f t="shared" si="11"/>
        <v>0</v>
      </c>
      <c r="K81" s="647">
        <f t="shared" si="8"/>
        <v>700000</v>
      </c>
      <c r="L81" s="670"/>
      <c r="M81" s="670"/>
      <c r="N81" s="670"/>
      <c r="O81" s="670"/>
      <c r="P81" s="670"/>
      <c r="Q81" s="670"/>
      <c r="R81" s="670"/>
      <c r="S81" s="670"/>
      <c r="T81" s="670"/>
      <c r="U81" s="670"/>
      <c r="V81" s="670"/>
      <c r="W81" s="670"/>
      <c r="X81" s="670"/>
      <c r="Y81" s="670"/>
      <c r="Z81" s="670"/>
      <c r="AA81" s="670"/>
      <c r="AB81" s="670"/>
      <c r="AC81" s="670"/>
      <c r="AD81" s="670"/>
      <c r="AE81" s="670"/>
      <c r="AF81" s="670"/>
      <c r="AG81" s="670"/>
      <c r="AH81" s="670"/>
      <c r="AI81" s="670"/>
      <c r="AJ81" s="670"/>
      <c r="AK81" s="1382"/>
    </row>
    <row r="82" spans="1:37" s="706" customFormat="1" hidden="1">
      <c r="A82" s="652">
        <v>2211323</v>
      </c>
      <c r="B82" s="530" t="s">
        <v>108</v>
      </c>
      <c r="C82" s="649"/>
      <c r="D82" s="550"/>
      <c r="E82" s="533">
        <f t="shared" si="9"/>
        <v>0</v>
      </c>
      <c r="F82" s="649"/>
      <c r="G82" s="649"/>
      <c r="H82" s="533">
        <f t="shared" si="10"/>
        <v>0</v>
      </c>
      <c r="I82" s="536"/>
      <c r="J82" s="1739">
        <f t="shared" si="11"/>
        <v>0</v>
      </c>
      <c r="K82" s="647">
        <f t="shared" si="8"/>
        <v>0</v>
      </c>
      <c r="L82" s="670"/>
      <c r="M82" s="670"/>
      <c r="N82" s="670"/>
      <c r="O82" s="670"/>
      <c r="P82" s="670"/>
      <c r="Q82" s="670"/>
      <c r="R82" s="670"/>
      <c r="S82" s="670"/>
      <c r="T82" s="670"/>
      <c r="U82" s="670"/>
      <c r="V82" s="670"/>
      <c r="W82" s="670"/>
      <c r="X82" s="670"/>
      <c r="Y82" s="670"/>
      <c r="Z82" s="670"/>
      <c r="AA82" s="670"/>
      <c r="AB82" s="670"/>
      <c r="AC82" s="670"/>
      <c r="AD82" s="670"/>
      <c r="AE82" s="670"/>
      <c r="AF82" s="670"/>
      <c r="AG82" s="670"/>
      <c r="AH82" s="670"/>
      <c r="AI82" s="670"/>
      <c r="AJ82" s="670"/>
      <c r="AK82" s="1382"/>
    </row>
    <row r="83" spans="1:37" s="706" customFormat="1" hidden="1">
      <c r="A83" s="1434">
        <v>2211329</v>
      </c>
      <c r="B83" s="533" t="s">
        <v>109</v>
      </c>
      <c r="C83" s="649"/>
      <c r="D83" s="550"/>
      <c r="E83" s="533">
        <f t="shared" si="9"/>
        <v>0</v>
      </c>
      <c r="F83" s="649"/>
      <c r="G83" s="649"/>
      <c r="H83" s="533">
        <f t="shared" si="10"/>
        <v>0</v>
      </c>
      <c r="I83" s="536"/>
      <c r="J83" s="1739">
        <f t="shared" si="11"/>
        <v>0</v>
      </c>
      <c r="K83" s="647">
        <f t="shared" si="8"/>
        <v>0</v>
      </c>
      <c r="L83" s="670"/>
      <c r="M83" s="670"/>
      <c r="N83" s="670"/>
      <c r="O83" s="670"/>
      <c r="P83" s="670"/>
      <c r="Q83" s="670"/>
      <c r="R83" s="670"/>
      <c r="S83" s="670"/>
      <c r="T83" s="670"/>
      <c r="U83" s="670"/>
      <c r="V83" s="670"/>
      <c r="W83" s="670"/>
      <c r="X83" s="670"/>
      <c r="Y83" s="670"/>
      <c r="Z83" s="670"/>
      <c r="AA83" s="670"/>
      <c r="AB83" s="670"/>
      <c r="AC83" s="670"/>
      <c r="AD83" s="670"/>
      <c r="AE83" s="670"/>
      <c r="AF83" s="670"/>
      <c r="AG83" s="670"/>
      <c r="AH83" s="670"/>
      <c r="AI83" s="670"/>
      <c r="AJ83" s="670"/>
      <c r="AK83" s="1382"/>
    </row>
    <row r="84" spans="1:37" s="706" customFormat="1" hidden="1">
      <c r="A84" s="1434">
        <v>2211332</v>
      </c>
      <c r="B84" s="533" t="s">
        <v>110</v>
      </c>
      <c r="C84" s="649"/>
      <c r="D84" s="550"/>
      <c r="E84" s="533">
        <f t="shared" si="9"/>
        <v>0</v>
      </c>
      <c r="F84" s="649"/>
      <c r="G84" s="649"/>
      <c r="H84" s="533">
        <f t="shared" si="10"/>
        <v>0</v>
      </c>
      <c r="I84" s="536"/>
      <c r="J84" s="1739">
        <f t="shared" si="11"/>
        <v>0</v>
      </c>
      <c r="K84" s="647">
        <f t="shared" si="8"/>
        <v>0</v>
      </c>
      <c r="L84" s="670"/>
      <c r="M84" s="670"/>
      <c r="N84" s="670"/>
      <c r="O84" s="670"/>
      <c r="P84" s="670"/>
      <c r="Q84" s="670"/>
      <c r="R84" s="670"/>
      <c r="S84" s="670"/>
      <c r="T84" s="670"/>
      <c r="U84" s="670"/>
      <c r="V84" s="670"/>
      <c r="W84" s="670"/>
      <c r="X84" s="670"/>
      <c r="Y84" s="670"/>
      <c r="Z84" s="670"/>
      <c r="AA84" s="670"/>
      <c r="AB84" s="670"/>
      <c r="AC84" s="670"/>
      <c r="AD84" s="670"/>
      <c r="AE84" s="670"/>
      <c r="AF84" s="670"/>
      <c r="AG84" s="670"/>
      <c r="AH84" s="670"/>
      <c r="AI84" s="670"/>
      <c r="AJ84" s="670"/>
      <c r="AK84" s="1382"/>
    </row>
    <row r="85" spans="1:37" s="706" customFormat="1" hidden="1">
      <c r="A85" s="1434">
        <v>2640201</v>
      </c>
      <c r="B85" s="533" t="s">
        <v>111</v>
      </c>
      <c r="C85" s="649"/>
      <c r="D85" s="550"/>
      <c r="E85" s="533">
        <f t="shared" si="9"/>
        <v>0</v>
      </c>
      <c r="F85" s="649"/>
      <c r="G85" s="649"/>
      <c r="H85" s="533">
        <f t="shared" si="10"/>
        <v>0</v>
      </c>
      <c r="I85" s="536"/>
      <c r="J85" s="1739">
        <f t="shared" si="11"/>
        <v>0</v>
      </c>
      <c r="K85" s="647">
        <f t="shared" si="8"/>
        <v>0</v>
      </c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0"/>
      <c r="Y85" s="670"/>
      <c r="Z85" s="670"/>
      <c r="AA85" s="670"/>
      <c r="AB85" s="670"/>
      <c r="AC85" s="670"/>
      <c r="AD85" s="670"/>
      <c r="AE85" s="670"/>
      <c r="AF85" s="670"/>
      <c r="AG85" s="670"/>
      <c r="AH85" s="670"/>
      <c r="AI85" s="670"/>
      <c r="AJ85" s="670"/>
      <c r="AK85" s="1382"/>
    </row>
    <row r="86" spans="1:37" s="647" customFormat="1" ht="46.5">
      <c r="A86" s="652">
        <v>2649999</v>
      </c>
      <c r="B86" s="530" t="s">
        <v>943</v>
      </c>
      <c r="C86" s="649"/>
      <c r="D86" s="550"/>
      <c r="E86" s="533">
        <f t="shared" si="9"/>
        <v>0</v>
      </c>
      <c r="F86" s="550">
        <v>25000000</v>
      </c>
      <c r="G86" s="649"/>
      <c r="H86" s="533">
        <f t="shared" si="10"/>
        <v>25000000</v>
      </c>
      <c r="I86" s="536"/>
      <c r="J86" s="1739">
        <f t="shared" si="11"/>
        <v>0</v>
      </c>
      <c r="K86" s="647">
        <f t="shared" si="8"/>
        <v>25000000</v>
      </c>
      <c r="L86" s="670"/>
      <c r="M86" s="670"/>
      <c r="N86" s="670"/>
      <c r="O86" s="670"/>
      <c r="P86" s="670"/>
      <c r="Q86" s="670"/>
      <c r="R86" s="670"/>
      <c r="S86" s="1032"/>
      <c r="T86" s="1032"/>
      <c r="U86" s="1032"/>
      <c r="V86" s="1032"/>
      <c r="W86" s="1032"/>
      <c r="X86" s="1032"/>
      <c r="Y86" s="1032"/>
      <c r="Z86" s="1032"/>
      <c r="AA86" s="1032"/>
      <c r="AB86" s="1032"/>
      <c r="AC86" s="1032"/>
      <c r="AD86" s="1032"/>
      <c r="AE86" s="1032"/>
      <c r="AF86" s="1032"/>
      <c r="AG86" s="1032"/>
      <c r="AH86" s="1032"/>
      <c r="AI86" s="1032"/>
      <c r="AJ86" s="1032"/>
      <c r="AK86" s="1532"/>
    </row>
    <row r="87" spans="1:37" s="706" customFormat="1" ht="31" hidden="1">
      <c r="A87" s="1434">
        <v>2640599</v>
      </c>
      <c r="B87" s="533" t="s">
        <v>942</v>
      </c>
      <c r="C87" s="649"/>
      <c r="D87" s="550"/>
      <c r="E87" s="533">
        <f t="shared" si="9"/>
        <v>0</v>
      </c>
      <c r="F87" s="550"/>
      <c r="G87" s="649"/>
      <c r="H87" s="533">
        <f t="shared" si="10"/>
        <v>0</v>
      </c>
      <c r="I87" s="536"/>
      <c r="J87" s="1739">
        <f t="shared" si="11"/>
        <v>0</v>
      </c>
      <c r="K87" s="647">
        <f t="shared" si="8"/>
        <v>0</v>
      </c>
      <c r="L87" s="670"/>
      <c r="M87" s="670"/>
      <c r="N87" s="670"/>
      <c r="O87" s="670"/>
      <c r="P87" s="670"/>
      <c r="Q87" s="670"/>
      <c r="R87" s="670"/>
      <c r="S87" s="670"/>
      <c r="T87" s="670"/>
      <c r="U87" s="670"/>
      <c r="V87" s="670"/>
      <c r="W87" s="670"/>
      <c r="X87" s="670"/>
      <c r="Y87" s="670"/>
      <c r="Z87" s="670"/>
      <c r="AA87" s="670"/>
      <c r="AB87" s="670"/>
      <c r="AC87" s="670"/>
      <c r="AD87" s="670"/>
      <c r="AE87" s="670"/>
      <c r="AF87" s="670"/>
      <c r="AG87" s="670"/>
      <c r="AH87" s="670"/>
      <c r="AI87" s="670"/>
      <c r="AJ87" s="670"/>
      <c r="AK87" s="1382"/>
    </row>
    <row r="88" spans="1:37" s="706" customFormat="1" ht="31">
      <c r="A88" s="1434">
        <v>2640599</v>
      </c>
      <c r="B88" s="533" t="s">
        <v>427</v>
      </c>
      <c r="C88" s="649"/>
      <c r="D88" s="550"/>
      <c r="E88" s="533">
        <f t="shared" si="9"/>
        <v>0</v>
      </c>
      <c r="F88" s="649"/>
      <c r="G88" s="649">
        <v>20000000</v>
      </c>
      <c r="H88" s="533">
        <f t="shared" si="10"/>
        <v>20000000</v>
      </c>
      <c r="I88" s="649">
        <v>10000000</v>
      </c>
      <c r="J88" s="1739">
        <f t="shared" si="11"/>
        <v>10000000</v>
      </c>
      <c r="K88" s="647">
        <f t="shared" si="8"/>
        <v>30000000</v>
      </c>
      <c r="L88" s="670"/>
      <c r="M88" s="670"/>
      <c r="N88" s="670"/>
      <c r="O88" s="670"/>
      <c r="P88" s="670"/>
      <c r="Q88" s="670"/>
      <c r="R88" s="670"/>
      <c r="S88" s="670"/>
      <c r="T88" s="670"/>
      <c r="U88" s="670"/>
      <c r="V88" s="670"/>
      <c r="W88" s="670"/>
      <c r="X88" s="670"/>
      <c r="Y88" s="670"/>
      <c r="Z88" s="670"/>
      <c r="AA88" s="670"/>
      <c r="AB88" s="670"/>
      <c r="AC88" s="670"/>
      <c r="AD88" s="670"/>
      <c r="AE88" s="670"/>
      <c r="AF88" s="670"/>
      <c r="AG88" s="670"/>
      <c r="AH88" s="670"/>
      <c r="AI88" s="670"/>
      <c r="AJ88" s="670"/>
      <c r="AK88" s="1382"/>
    </row>
    <row r="89" spans="1:37" s="706" customFormat="1" ht="31" hidden="1">
      <c r="A89" s="652">
        <v>2649999</v>
      </c>
      <c r="B89" s="530" t="s">
        <v>941</v>
      </c>
      <c r="C89" s="649"/>
      <c r="D89" s="550"/>
      <c r="E89" s="533">
        <f t="shared" si="9"/>
        <v>0</v>
      </c>
      <c r="F89" s="649"/>
      <c r="G89" s="649"/>
      <c r="H89" s="533">
        <f t="shared" si="10"/>
        <v>0</v>
      </c>
      <c r="I89" s="536"/>
      <c r="J89" s="1739">
        <f t="shared" si="11"/>
        <v>0</v>
      </c>
      <c r="K89" s="647">
        <f t="shared" si="8"/>
        <v>0</v>
      </c>
      <c r="L89" s="670"/>
      <c r="M89" s="670"/>
      <c r="N89" s="670"/>
      <c r="O89" s="670"/>
      <c r="P89" s="670"/>
      <c r="Q89" s="670"/>
      <c r="R89" s="670"/>
      <c r="S89" s="670"/>
      <c r="T89" s="670"/>
      <c r="U89" s="670"/>
      <c r="V89" s="670"/>
      <c r="W89" s="670"/>
      <c r="X89" s="670"/>
      <c r="Y89" s="670"/>
      <c r="Z89" s="670"/>
      <c r="AA89" s="670"/>
      <c r="AB89" s="670"/>
      <c r="AC89" s="670"/>
      <c r="AD89" s="670"/>
      <c r="AE89" s="670"/>
      <c r="AF89" s="670"/>
      <c r="AG89" s="670"/>
      <c r="AH89" s="670"/>
      <c r="AI89" s="670"/>
      <c r="AJ89" s="670"/>
      <c r="AK89" s="1382"/>
    </row>
    <row r="90" spans="1:37" s="706" customFormat="1" hidden="1">
      <c r="A90" s="644">
        <v>2710102</v>
      </c>
      <c r="B90" s="535" t="s">
        <v>31</v>
      </c>
      <c r="C90" s="649"/>
      <c r="D90" s="550"/>
      <c r="E90" s="533">
        <f t="shared" si="9"/>
        <v>0</v>
      </c>
      <c r="F90" s="649"/>
      <c r="G90" s="649"/>
      <c r="H90" s="533">
        <f t="shared" si="10"/>
        <v>0</v>
      </c>
      <c r="I90" s="536"/>
      <c r="J90" s="1739">
        <f t="shared" si="11"/>
        <v>0</v>
      </c>
      <c r="K90" s="647">
        <f t="shared" si="8"/>
        <v>0</v>
      </c>
      <c r="L90" s="670"/>
      <c r="M90" s="670"/>
      <c r="N90" s="670"/>
      <c r="O90" s="670"/>
      <c r="P90" s="670"/>
      <c r="Q90" s="670"/>
      <c r="R90" s="670"/>
      <c r="S90" s="670"/>
      <c r="T90" s="670"/>
      <c r="U90" s="670"/>
      <c r="V90" s="670"/>
      <c r="W90" s="670"/>
      <c r="X90" s="670"/>
      <c r="Y90" s="670"/>
      <c r="Z90" s="670"/>
      <c r="AA90" s="670"/>
      <c r="AB90" s="670"/>
      <c r="AC90" s="670"/>
      <c r="AD90" s="670"/>
      <c r="AE90" s="670"/>
      <c r="AF90" s="670"/>
      <c r="AG90" s="670"/>
      <c r="AH90" s="670"/>
      <c r="AI90" s="670"/>
      <c r="AJ90" s="670"/>
      <c r="AK90" s="1382"/>
    </row>
    <row r="91" spans="1:37" s="706" customFormat="1">
      <c r="A91" s="763">
        <v>2211399</v>
      </c>
      <c r="B91" s="533" t="s">
        <v>428</v>
      </c>
      <c r="C91" s="649"/>
      <c r="D91" s="550">
        <v>2346000</v>
      </c>
      <c r="E91" s="533">
        <f t="shared" si="9"/>
        <v>2346000</v>
      </c>
      <c r="F91" s="649"/>
      <c r="G91" s="649">
        <v>2100000</v>
      </c>
      <c r="H91" s="533">
        <f t="shared" si="10"/>
        <v>2100000</v>
      </c>
      <c r="I91" s="536">
        <v>2100000</v>
      </c>
      <c r="J91" s="1739">
        <f t="shared" si="11"/>
        <v>2100000</v>
      </c>
      <c r="K91" s="647">
        <f t="shared" si="8"/>
        <v>6546000</v>
      </c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70"/>
      <c r="X91" s="670"/>
      <c r="Y91" s="670"/>
      <c r="Z91" s="670"/>
      <c r="AA91" s="670"/>
      <c r="AB91" s="670"/>
      <c r="AC91" s="670"/>
      <c r="AD91" s="670"/>
      <c r="AE91" s="670"/>
      <c r="AF91" s="670"/>
      <c r="AG91" s="670"/>
      <c r="AH91" s="670"/>
      <c r="AI91" s="670"/>
      <c r="AJ91" s="670"/>
      <c r="AK91" s="1382"/>
    </row>
    <row r="92" spans="1:37" s="706" customFormat="1" ht="31" hidden="1">
      <c r="A92" s="652">
        <v>3110902</v>
      </c>
      <c r="B92" s="530" t="s">
        <v>282</v>
      </c>
      <c r="C92" s="649"/>
      <c r="D92" s="550"/>
      <c r="E92" s="533">
        <f t="shared" si="9"/>
        <v>0</v>
      </c>
      <c r="F92" s="649"/>
      <c r="G92" s="649"/>
      <c r="H92" s="533">
        <f t="shared" si="10"/>
        <v>0</v>
      </c>
      <c r="I92" s="536"/>
      <c r="J92" s="1739">
        <f t="shared" si="11"/>
        <v>0</v>
      </c>
      <c r="K92" s="647">
        <f t="shared" si="8"/>
        <v>0</v>
      </c>
      <c r="L92" s="670"/>
      <c r="M92" s="670"/>
      <c r="N92" s="670"/>
      <c r="O92" s="670"/>
      <c r="P92" s="670"/>
      <c r="Q92" s="670"/>
      <c r="R92" s="670"/>
      <c r="S92" s="670"/>
      <c r="T92" s="670"/>
      <c r="U92" s="670"/>
      <c r="V92" s="670"/>
      <c r="W92" s="670"/>
      <c r="X92" s="670"/>
      <c r="Y92" s="670"/>
      <c r="Z92" s="670"/>
      <c r="AA92" s="670"/>
      <c r="AB92" s="670"/>
      <c r="AC92" s="670"/>
      <c r="AD92" s="670"/>
      <c r="AE92" s="670"/>
      <c r="AF92" s="670"/>
      <c r="AG92" s="670"/>
      <c r="AH92" s="670"/>
      <c r="AI92" s="670"/>
      <c r="AJ92" s="670"/>
      <c r="AK92" s="1382"/>
    </row>
    <row r="93" spans="1:37" s="706" customFormat="1" ht="31">
      <c r="A93" s="652">
        <v>3111001</v>
      </c>
      <c r="B93" s="530" t="s">
        <v>117</v>
      </c>
      <c r="C93" s="649">
        <v>1450000</v>
      </c>
      <c r="D93" s="550"/>
      <c r="E93" s="533">
        <f t="shared" si="9"/>
        <v>1450000</v>
      </c>
      <c r="F93" s="649"/>
      <c r="G93" s="649"/>
      <c r="H93" s="533">
        <f t="shared" si="10"/>
        <v>0</v>
      </c>
      <c r="I93" s="536"/>
      <c r="J93" s="1739">
        <f t="shared" si="11"/>
        <v>0</v>
      </c>
      <c r="K93" s="647">
        <f t="shared" si="8"/>
        <v>1450000</v>
      </c>
      <c r="L93" s="670"/>
      <c r="M93" s="670"/>
      <c r="N93" s="670"/>
      <c r="O93" s="670"/>
      <c r="P93" s="670"/>
      <c r="Q93" s="670"/>
      <c r="R93" s="670"/>
      <c r="S93" s="670"/>
      <c r="T93" s="670"/>
      <c r="U93" s="670"/>
      <c r="V93" s="670"/>
      <c r="W93" s="670"/>
      <c r="X93" s="670"/>
      <c r="Y93" s="670"/>
      <c r="Z93" s="670"/>
      <c r="AA93" s="670"/>
      <c r="AB93" s="670"/>
      <c r="AC93" s="670"/>
      <c r="AD93" s="670"/>
      <c r="AE93" s="670"/>
      <c r="AF93" s="670"/>
      <c r="AG93" s="670"/>
      <c r="AH93" s="670"/>
      <c r="AI93" s="670"/>
      <c r="AJ93" s="670"/>
      <c r="AK93" s="1382"/>
    </row>
    <row r="94" spans="1:37" s="706" customFormat="1" ht="31" hidden="1">
      <c r="A94" s="644">
        <v>3111002</v>
      </c>
      <c r="B94" s="530" t="s">
        <v>118</v>
      </c>
      <c r="C94" s="649"/>
      <c r="D94" s="550"/>
      <c r="E94" s="533">
        <f t="shared" si="9"/>
        <v>0</v>
      </c>
      <c r="F94" s="649"/>
      <c r="G94" s="649"/>
      <c r="H94" s="533">
        <f t="shared" si="10"/>
        <v>0</v>
      </c>
      <c r="I94" s="536"/>
      <c r="J94" s="1739">
        <f t="shared" si="11"/>
        <v>0</v>
      </c>
      <c r="K94" s="647">
        <f t="shared" si="8"/>
        <v>0</v>
      </c>
      <c r="L94" s="670"/>
      <c r="M94" s="670"/>
      <c r="N94" s="670"/>
      <c r="O94" s="670"/>
      <c r="P94" s="670"/>
      <c r="Q94" s="670"/>
      <c r="R94" s="670"/>
      <c r="S94" s="670"/>
      <c r="T94" s="670"/>
      <c r="U94" s="670"/>
      <c r="V94" s="670"/>
      <c r="W94" s="670"/>
      <c r="X94" s="670"/>
      <c r="Y94" s="670"/>
      <c r="Z94" s="670"/>
      <c r="AA94" s="670"/>
      <c r="AB94" s="670"/>
      <c r="AC94" s="670"/>
      <c r="AD94" s="670"/>
      <c r="AE94" s="670"/>
      <c r="AF94" s="670"/>
      <c r="AG94" s="670"/>
      <c r="AH94" s="670"/>
      <c r="AI94" s="670"/>
      <c r="AJ94" s="670"/>
      <c r="AK94" s="1382"/>
    </row>
    <row r="95" spans="1:37" s="706" customFormat="1" ht="31" hidden="1">
      <c r="A95" s="652">
        <v>3111102</v>
      </c>
      <c r="B95" s="530" t="s">
        <v>119</v>
      </c>
      <c r="C95" s="649"/>
      <c r="D95" s="550"/>
      <c r="E95" s="533">
        <f t="shared" si="9"/>
        <v>0</v>
      </c>
      <c r="F95" s="649"/>
      <c r="G95" s="649"/>
      <c r="H95" s="533">
        <f t="shared" si="10"/>
        <v>0</v>
      </c>
      <c r="I95" s="536"/>
      <c r="J95" s="1739">
        <f t="shared" si="11"/>
        <v>0</v>
      </c>
      <c r="K95" s="647">
        <f t="shared" si="8"/>
        <v>0</v>
      </c>
      <c r="L95" s="670"/>
      <c r="M95" s="670"/>
      <c r="N95" s="670"/>
      <c r="O95" s="670"/>
      <c r="P95" s="670"/>
      <c r="Q95" s="670"/>
      <c r="R95" s="670"/>
      <c r="S95" s="670"/>
      <c r="T95" s="670"/>
      <c r="U95" s="670"/>
      <c r="V95" s="670"/>
      <c r="W95" s="670"/>
      <c r="X95" s="670"/>
      <c r="Y95" s="670"/>
      <c r="Z95" s="670"/>
      <c r="AA95" s="670"/>
      <c r="AB95" s="670"/>
      <c r="AC95" s="670"/>
      <c r="AD95" s="670"/>
      <c r="AE95" s="670"/>
      <c r="AF95" s="670"/>
      <c r="AG95" s="670"/>
      <c r="AH95" s="670"/>
      <c r="AI95" s="670"/>
      <c r="AJ95" s="670"/>
      <c r="AK95" s="1382"/>
    </row>
    <row r="96" spans="1:37" s="706" customFormat="1" ht="31" hidden="1">
      <c r="A96" s="652">
        <v>3111107</v>
      </c>
      <c r="B96" s="530" t="s">
        <v>120</v>
      </c>
      <c r="C96" s="649"/>
      <c r="D96" s="550"/>
      <c r="E96" s="533">
        <f t="shared" si="9"/>
        <v>0</v>
      </c>
      <c r="F96" s="649"/>
      <c r="G96" s="649"/>
      <c r="H96" s="533">
        <f t="shared" si="10"/>
        <v>0</v>
      </c>
      <c r="I96" s="536"/>
      <c r="J96" s="1739">
        <f t="shared" si="11"/>
        <v>0</v>
      </c>
      <c r="K96" s="647">
        <f t="shared" si="8"/>
        <v>0</v>
      </c>
      <c r="L96" s="670"/>
      <c r="M96" s="670"/>
      <c r="N96" s="670"/>
      <c r="O96" s="670"/>
      <c r="P96" s="670"/>
      <c r="Q96" s="670"/>
      <c r="R96" s="670"/>
      <c r="S96" s="670"/>
      <c r="T96" s="670"/>
      <c r="U96" s="670"/>
      <c r="V96" s="670"/>
      <c r="W96" s="670"/>
      <c r="X96" s="670"/>
      <c r="Y96" s="670"/>
      <c r="Z96" s="670"/>
      <c r="AA96" s="670"/>
      <c r="AB96" s="670"/>
      <c r="AC96" s="670"/>
      <c r="AD96" s="670"/>
      <c r="AE96" s="670"/>
      <c r="AF96" s="670"/>
      <c r="AG96" s="670"/>
      <c r="AH96" s="670"/>
      <c r="AI96" s="670"/>
      <c r="AJ96" s="670"/>
      <c r="AK96" s="1382"/>
    </row>
    <row r="97" spans="1:37" s="706" customFormat="1">
      <c r="A97" s="652">
        <v>3111112</v>
      </c>
      <c r="B97" s="530" t="s">
        <v>283</v>
      </c>
      <c r="C97" s="649">
        <v>100000</v>
      </c>
      <c r="D97" s="550"/>
      <c r="E97" s="533">
        <f t="shared" si="9"/>
        <v>100000</v>
      </c>
      <c r="F97" s="649"/>
      <c r="G97" s="649"/>
      <c r="H97" s="533">
        <f t="shared" si="10"/>
        <v>0</v>
      </c>
      <c r="I97" s="536"/>
      <c r="J97" s="1739">
        <f t="shared" si="11"/>
        <v>0</v>
      </c>
      <c r="K97" s="647">
        <f t="shared" si="8"/>
        <v>100000</v>
      </c>
      <c r="L97" s="670"/>
      <c r="M97" s="670"/>
      <c r="N97" s="670"/>
      <c r="O97" s="670"/>
      <c r="P97" s="670"/>
      <c r="Q97" s="670"/>
      <c r="R97" s="670"/>
      <c r="S97" s="670"/>
      <c r="T97" s="670"/>
      <c r="U97" s="670"/>
      <c r="V97" s="670"/>
      <c r="W97" s="670"/>
      <c r="X97" s="670"/>
      <c r="Y97" s="670"/>
      <c r="Z97" s="670"/>
      <c r="AA97" s="670"/>
      <c r="AB97" s="670"/>
      <c r="AC97" s="670"/>
      <c r="AD97" s="670"/>
      <c r="AE97" s="670"/>
      <c r="AF97" s="670"/>
      <c r="AG97" s="670"/>
      <c r="AH97" s="670"/>
      <c r="AI97" s="670"/>
      <c r="AJ97" s="670"/>
      <c r="AK97" s="1382"/>
    </row>
    <row r="98" spans="1:37" s="706" customFormat="1" ht="31" hidden="1">
      <c r="A98" s="652">
        <v>3111305</v>
      </c>
      <c r="B98" s="530" t="s">
        <v>122</v>
      </c>
      <c r="C98" s="649"/>
      <c r="D98" s="550"/>
      <c r="E98" s="769">
        <f t="shared" si="9"/>
        <v>0</v>
      </c>
      <c r="F98" s="649"/>
      <c r="G98" s="649"/>
      <c r="H98" s="674">
        <f t="shared" si="10"/>
        <v>0</v>
      </c>
      <c r="I98" s="536"/>
      <c r="J98" s="770">
        <f t="shared" si="11"/>
        <v>0</v>
      </c>
      <c r="K98" s="647">
        <f t="shared" si="8"/>
        <v>0</v>
      </c>
      <c r="L98" s="670"/>
      <c r="M98" s="670"/>
      <c r="N98" s="670"/>
      <c r="O98" s="670"/>
      <c r="P98" s="670"/>
      <c r="Q98" s="670"/>
      <c r="R98" s="670"/>
      <c r="S98" s="670"/>
      <c r="T98" s="670"/>
      <c r="U98" s="670"/>
      <c r="V98" s="670"/>
      <c r="W98" s="670"/>
      <c r="X98" s="670"/>
      <c r="Y98" s="670"/>
      <c r="Z98" s="670"/>
      <c r="AA98" s="670"/>
      <c r="AB98" s="670"/>
      <c r="AC98" s="670"/>
      <c r="AD98" s="670"/>
      <c r="AE98" s="670"/>
      <c r="AF98" s="670"/>
      <c r="AG98" s="670"/>
      <c r="AH98" s="670"/>
      <c r="AI98" s="670"/>
      <c r="AJ98" s="670"/>
      <c r="AK98" s="1382"/>
    </row>
    <row r="99" spans="1:37" s="706" customFormat="1" ht="46.5" hidden="1">
      <c r="A99" s="644">
        <v>4130299</v>
      </c>
      <c r="B99" s="530" t="s">
        <v>361</v>
      </c>
      <c r="C99" s="649"/>
      <c r="D99" s="550"/>
      <c r="E99" s="769">
        <f t="shared" si="9"/>
        <v>0</v>
      </c>
      <c r="F99" s="649"/>
      <c r="G99" s="649"/>
      <c r="H99" s="674">
        <f t="shared" si="10"/>
        <v>0</v>
      </c>
      <c r="I99" s="536"/>
      <c r="J99" s="770">
        <f t="shared" si="11"/>
        <v>0</v>
      </c>
      <c r="K99" s="647">
        <f t="shared" si="8"/>
        <v>0</v>
      </c>
      <c r="L99" s="670"/>
      <c r="M99" s="670"/>
      <c r="N99" s="670"/>
      <c r="O99" s="670"/>
      <c r="P99" s="670"/>
      <c r="Q99" s="670"/>
      <c r="R99" s="670"/>
      <c r="S99" s="670"/>
      <c r="T99" s="670"/>
      <c r="U99" s="670"/>
      <c r="V99" s="670"/>
      <c r="W99" s="670"/>
      <c r="X99" s="670"/>
      <c r="Y99" s="670"/>
      <c r="Z99" s="670"/>
      <c r="AA99" s="670"/>
      <c r="AB99" s="670"/>
      <c r="AC99" s="670"/>
      <c r="AD99" s="670"/>
      <c r="AE99" s="670"/>
      <c r="AF99" s="670"/>
      <c r="AG99" s="670"/>
      <c r="AH99" s="670"/>
      <c r="AI99" s="670"/>
      <c r="AJ99" s="670"/>
      <c r="AK99" s="1382"/>
    </row>
    <row r="100" spans="1:37" s="706" customFormat="1" hidden="1">
      <c r="A100" s="652">
        <v>3111499</v>
      </c>
      <c r="B100" s="530" t="s">
        <v>233</v>
      </c>
      <c r="C100" s="649"/>
      <c r="D100" s="550"/>
      <c r="E100" s="769">
        <f t="shared" si="9"/>
        <v>0</v>
      </c>
      <c r="F100" s="649"/>
      <c r="G100" s="649"/>
      <c r="H100" s="674">
        <f t="shared" si="10"/>
        <v>0</v>
      </c>
      <c r="I100" s="536"/>
      <c r="J100" s="770">
        <f t="shared" si="11"/>
        <v>0</v>
      </c>
      <c r="K100" s="647">
        <f t="shared" si="8"/>
        <v>0</v>
      </c>
      <c r="L100" s="670"/>
      <c r="M100" s="670"/>
      <c r="N100" s="670"/>
      <c r="O100" s="670"/>
      <c r="P100" s="670"/>
      <c r="Q100" s="670"/>
      <c r="R100" s="670"/>
      <c r="S100" s="670"/>
      <c r="T100" s="670"/>
      <c r="U100" s="670"/>
      <c r="V100" s="670"/>
      <c r="W100" s="670"/>
      <c r="X100" s="670"/>
      <c r="Y100" s="670"/>
      <c r="Z100" s="670"/>
      <c r="AA100" s="670"/>
      <c r="AB100" s="670"/>
      <c r="AC100" s="670"/>
      <c r="AD100" s="670"/>
      <c r="AE100" s="670"/>
      <c r="AF100" s="670"/>
      <c r="AG100" s="670"/>
      <c r="AH100" s="670"/>
      <c r="AI100" s="670"/>
      <c r="AJ100" s="670"/>
      <c r="AK100" s="1382"/>
    </row>
    <row r="101" spans="1:37" s="706" customFormat="1" hidden="1">
      <c r="A101" s="652">
        <v>3110701</v>
      </c>
      <c r="B101" s="530" t="s">
        <v>126</v>
      </c>
      <c r="C101" s="649"/>
      <c r="D101" s="550"/>
      <c r="E101" s="769">
        <f t="shared" si="9"/>
        <v>0</v>
      </c>
      <c r="F101" s="550"/>
      <c r="G101" s="649"/>
      <c r="H101" s="674">
        <f t="shared" si="10"/>
        <v>0</v>
      </c>
      <c r="I101" s="536"/>
      <c r="J101" s="770">
        <f t="shared" si="11"/>
        <v>0</v>
      </c>
      <c r="K101" s="647">
        <f t="shared" si="8"/>
        <v>0</v>
      </c>
      <c r="L101" s="670"/>
      <c r="M101" s="670"/>
      <c r="N101" s="670"/>
      <c r="O101" s="670"/>
      <c r="P101" s="670"/>
      <c r="Q101" s="670"/>
      <c r="R101" s="670"/>
      <c r="S101" s="670"/>
      <c r="T101" s="670"/>
      <c r="U101" s="670"/>
      <c r="V101" s="670"/>
      <c r="W101" s="670"/>
      <c r="X101" s="670"/>
      <c r="Y101" s="670"/>
      <c r="Z101" s="670"/>
      <c r="AA101" s="670"/>
      <c r="AB101" s="670"/>
      <c r="AC101" s="670"/>
      <c r="AD101" s="670"/>
      <c r="AE101" s="670"/>
      <c r="AF101" s="670"/>
      <c r="AG101" s="670"/>
      <c r="AH101" s="670"/>
      <c r="AI101" s="670"/>
      <c r="AJ101" s="670"/>
      <c r="AK101" s="1382"/>
    </row>
    <row r="102" spans="1:37" s="706" customFormat="1" ht="31" hidden="1">
      <c r="A102" s="652">
        <v>3110704</v>
      </c>
      <c r="B102" s="530" t="s">
        <v>127</v>
      </c>
      <c r="C102" s="649"/>
      <c r="D102" s="550"/>
      <c r="E102" s="769">
        <f t="shared" si="9"/>
        <v>0</v>
      </c>
      <c r="F102" s="649"/>
      <c r="G102" s="649"/>
      <c r="H102" s="674">
        <f t="shared" si="10"/>
        <v>0</v>
      </c>
      <c r="I102" s="536"/>
      <c r="J102" s="770">
        <f t="shared" si="11"/>
        <v>0</v>
      </c>
      <c r="K102" s="647">
        <f t="shared" si="8"/>
        <v>0</v>
      </c>
      <c r="L102" s="670"/>
      <c r="M102" s="670"/>
      <c r="N102" s="670"/>
      <c r="O102" s="670"/>
      <c r="P102" s="670"/>
      <c r="Q102" s="670"/>
      <c r="R102" s="670"/>
      <c r="S102" s="670"/>
      <c r="T102" s="670"/>
      <c r="U102" s="670"/>
      <c r="V102" s="670"/>
      <c r="W102" s="670"/>
      <c r="X102" s="670"/>
      <c r="Y102" s="670"/>
      <c r="Z102" s="670"/>
      <c r="AA102" s="670"/>
      <c r="AB102" s="670"/>
      <c r="AC102" s="670"/>
      <c r="AD102" s="670"/>
      <c r="AE102" s="670"/>
      <c r="AF102" s="670"/>
      <c r="AG102" s="670"/>
      <c r="AH102" s="670"/>
      <c r="AI102" s="670"/>
      <c r="AJ102" s="670"/>
      <c r="AK102" s="1382"/>
    </row>
    <row r="103" spans="1:37" s="706" customFormat="1" ht="31" hidden="1">
      <c r="A103" s="652">
        <v>3111102</v>
      </c>
      <c r="B103" s="530" t="s">
        <v>119</v>
      </c>
      <c r="C103" s="649"/>
      <c r="D103" s="550"/>
      <c r="E103" s="769">
        <f t="shared" si="9"/>
        <v>0</v>
      </c>
      <c r="F103" s="649"/>
      <c r="G103" s="649"/>
      <c r="H103" s="674">
        <f t="shared" si="10"/>
        <v>0</v>
      </c>
      <c r="I103" s="536"/>
      <c r="J103" s="770">
        <f t="shared" si="11"/>
        <v>0</v>
      </c>
      <c r="K103" s="647">
        <f t="shared" si="8"/>
        <v>0</v>
      </c>
      <c r="L103" s="670"/>
      <c r="M103" s="670"/>
      <c r="N103" s="670"/>
      <c r="O103" s="670"/>
      <c r="P103" s="670"/>
      <c r="Q103" s="670"/>
      <c r="R103" s="670"/>
      <c r="S103" s="670"/>
      <c r="T103" s="670"/>
      <c r="U103" s="670"/>
      <c r="V103" s="670"/>
      <c r="W103" s="670"/>
      <c r="X103" s="670"/>
      <c r="Y103" s="670"/>
      <c r="Z103" s="670"/>
      <c r="AA103" s="670"/>
      <c r="AB103" s="670"/>
      <c r="AC103" s="670"/>
      <c r="AD103" s="670"/>
      <c r="AE103" s="670"/>
      <c r="AF103" s="670"/>
      <c r="AG103" s="670"/>
      <c r="AH103" s="670"/>
      <c r="AI103" s="670"/>
      <c r="AJ103" s="670"/>
      <c r="AK103" s="1382"/>
    </row>
    <row r="104" spans="1:37" s="706" customFormat="1" ht="31" hidden="1">
      <c r="A104" s="652">
        <v>3111107</v>
      </c>
      <c r="B104" s="530" t="s">
        <v>120</v>
      </c>
      <c r="C104" s="649"/>
      <c r="D104" s="550"/>
      <c r="E104" s="769">
        <f t="shared" si="9"/>
        <v>0</v>
      </c>
      <c r="F104" s="649"/>
      <c r="G104" s="649"/>
      <c r="H104" s="674">
        <f t="shared" si="10"/>
        <v>0</v>
      </c>
      <c r="I104" s="536"/>
      <c r="J104" s="770">
        <f t="shared" si="11"/>
        <v>0</v>
      </c>
      <c r="K104" s="647">
        <f t="shared" si="8"/>
        <v>0</v>
      </c>
      <c r="L104" s="670"/>
      <c r="M104" s="670"/>
      <c r="N104" s="670"/>
      <c r="O104" s="670"/>
      <c r="P104" s="670"/>
      <c r="Q104" s="670"/>
      <c r="R104" s="670"/>
      <c r="S104" s="670"/>
      <c r="T104" s="670"/>
      <c r="U104" s="670"/>
      <c r="V104" s="670"/>
      <c r="W104" s="670"/>
      <c r="X104" s="670"/>
      <c r="Y104" s="670"/>
      <c r="Z104" s="670"/>
      <c r="AA104" s="670"/>
      <c r="AB104" s="670"/>
      <c r="AC104" s="670"/>
      <c r="AD104" s="670"/>
      <c r="AE104" s="670"/>
      <c r="AF104" s="670"/>
      <c r="AG104" s="670"/>
      <c r="AH104" s="670"/>
      <c r="AI104" s="670"/>
      <c r="AJ104" s="670"/>
      <c r="AK104" s="1382"/>
    </row>
    <row r="105" spans="1:37" s="706" customFormat="1" hidden="1">
      <c r="A105" s="644">
        <v>3111112</v>
      </c>
      <c r="B105" s="535" t="s">
        <v>283</v>
      </c>
      <c r="C105" s="649"/>
      <c r="D105" s="550"/>
      <c r="E105" s="769">
        <f t="shared" si="9"/>
        <v>0</v>
      </c>
      <c r="F105" s="649"/>
      <c r="G105" s="649"/>
      <c r="H105" s="674">
        <f t="shared" si="10"/>
        <v>0</v>
      </c>
      <c r="I105" s="536"/>
      <c r="J105" s="770">
        <f t="shared" si="11"/>
        <v>0</v>
      </c>
      <c r="K105" s="647">
        <f t="shared" si="8"/>
        <v>0</v>
      </c>
      <c r="L105" s="670"/>
      <c r="M105" s="670"/>
      <c r="N105" s="670"/>
      <c r="O105" s="670"/>
      <c r="P105" s="670"/>
      <c r="Q105" s="670"/>
      <c r="R105" s="670"/>
      <c r="S105" s="670"/>
      <c r="T105" s="670"/>
      <c r="U105" s="670"/>
      <c r="V105" s="670"/>
      <c r="W105" s="670"/>
      <c r="X105" s="670"/>
      <c r="Y105" s="670"/>
      <c r="Z105" s="670"/>
      <c r="AA105" s="670"/>
      <c r="AB105" s="670"/>
      <c r="AC105" s="670"/>
      <c r="AD105" s="670"/>
      <c r="AE105" s="670"/>
      <c r="AF105" s="670"/>
      <c r="AG105" s="670"/>
      <c r="AH105" s="670"/>
      <c r="AI105" s="670"/>
      <c r="AJ105" s="670"/>
      <c r="AK105" s="1382"/>
    </row>
    <row r="106" spans="1:37" s="706" customFormat="1" ht="31" hidden="1">
      <c r="A106" s="652">
        <v>3111305</v>
      </c>
      <c r="B106" s="530" t="s">
        <v>122</v>
      </c>
      <c r="C106" s="649"/>
      <c r="D106" s="550"/>
      <c r="E106" s="769">
        <f t="shared" si="9"/>
        <v>0</v>
      </c>
      <c r="F106" s="649"/>
      <c r="G106" s="649"/>
      <c r="H106" s="674">
        <f t="shared" si="10"/>
        <v>0</v>
      </c>
      <c r="I106" s="536"/>
      <c r="J106" s="770">
        <f t="shared" si="11"/>
        <v>0</v>
      </c>
      <c r="K106" s="647">
        <f t="shared" si="8"/>
        <v>0</v>
      </c>
      <c r="L106" s="670"/>
      <c r="M106" s="670"/>
      <c r="N106" s="670"/>
      <c r="O106" s="670"/>
      <c r="P106" s="670"/>
      <c r="Q106" s="670"/>
      <c r="R106" s="670"/>
      <c r="S106" s="670"/>
      <c r="T106" s="670"/>
      <c r="U106" s="670"/>
      <c r="V106" s="670"/>
      <c r="W106" s="670"/>
      <c r="X106" s="670"/>
      <c r="Y106" s="670"/>
      <c r="Z106" s="670"/>
      <c r="AA106" s="670"/>
      <c r="AB106" s="670"/>
      <c r="AC106" s="670"/>
      <c r="AD106" s="670"/>
      <c r="AE106" s="670"/>
      <c r="AF106" s="670"/>
      <c r="AG106" s="670"/>
      <c r="AH106" s="670"/>
      <c r="AI106" s="670"/>
      <c r="AJ106" s="670"/>
      <c r="AK106" s="1382"/>
    </row>
    <row r="107" spans="1:37" s="706" customFormat="1" ht="46.5" hidden="1">
      <c r="A107" s="653">
        <v>4130299</v>
      </c>
      <c r="B107" s="611" t="s">
        <v>361</v>
      </c>
      <c r="C107" s="649"/>
      <c r="D107" s="550"/>
      <c r="E107" s="769">
        <f t="shared" si="9"/>
        <v>0</v>
      </c>
      <c r="F107" s="649"/>
      <c r="G107" s="649"/>
      <c r="H107" s="674">
        <f t="shared" si="10"/>
        <v>0</v>
      </c>
      <c r="I107" s="536"/>
      <c r="J107" s="770">
        <f t="shared" si="11"/>
        <v>0</v>
      </c>
      <c r="K107" s="647">
        <f t="shared" si="8"/>
        <v>0</v>
      </c>
      <c r="L107" s="670"/>
      <c r="M107" s="670"/>
      <c r="N107" s="670"/>
      <c r="O107" s="670"/>
      <c r="P107" s="670"/>
      <c r="Q107" s="670"/>
      <c r="R107" s="670"/>
      <c r="S107" s="670"/>
      <c r="T107" s="670"/>
      <c r="U107" s="670"/>
      <c r="V107" s="670"/>
      <c r="W107" s="670"/>
      <c r="X107" s="670"/>
      <c r="Y107" s="670"/>
      <c r="Z107" s="670"/>
      <c r="AA107" s="670"/>
      <c r="AB107" s="670"/>
      <c r="AC107" s="670"/>
      <c r="AD107" s="670"/>
      <c r="AE107" s="670"/>
      <c r="AF107" s="670"/>
      <c r="AG107" s="670"/>
      <c r="AH107" s="670"/>
      <c r="AI107" s="670"/>
      <c r="AJ107" s="670"/>
      <c r="AK107" s="1382"/>
    </row>
    <row r="108" spans="1:37" s="706" customFormat="1" hidden="1">
      <c r="A108" s="652">
        <v>3111499</v>
      </c>
      <c r="B108" s="530" t="s">
        <v>233</v>
      </c>
      <c r="C108" s="649"/>
      <c r="D108" s="550"/>
      <c r="E108" s="769">
        <f t="shared" si="9"/>
        <v>0</v>
      </c>
      <c r="F108" s="550"/>
      <c r="G108" s="649"/>
      <c r="H108" s="674">
        <f t="shared" si="10"/>
        <v>0</v>
      </c>
      <c r="I108" s="536"/>
      <c r="J108" s="770">
        <f t="shared" si="11"/>
        <v>0</v>
      </c>
      <c r="K108" s="647">
        <f t="shared" si="8"/>
        <v>0</v>
      </c>
      <c r="L108" s="670"/>
      <c r="M108" s="670"/>
      <c r="N108" s="670"/>
      <c r="O108" s="670"/>
      <c r="P108" s="670"/>
      <c r="Q108" s="670"/>
      <c r="R108" s="670"/>
      <c r="S108" s="670"/>
      <c r="T108" s="670"/>
      <c r="U108" s="670"/>
      <c r="V108" s="670"/>
      <c r="W108" s="670"/>
      <c r="X108" s="670"/>
      <c r="Y108" s="670"/>
      <c r="Z108" s="670"/>
      <c r="AA108" s="670"/>
      <c r="AB108" s="670"/>
      <c r="AC108" s="670"/>
      <c r="AD108" s="670"/>
      <c r="AE108" s="670"/>
      <c r="AF108" s="670"/>
      <c r="AG108" s="670"/>
      <c r="AH108" s="670"/>
      <c r="AI108" s="670"/>
      <c r="AJ108" s="670"/>
      <c r="AK108" s="1382"/>
    </row>
    <row r="109" spans="1:37" s="706" customFormat="1" hidden="1">
      <c r="A109" s="652">
        <v>3110701</v>
      </c>
      <c r="B109" s="530" t="s">
        <v>126</v>
      </c>
      <c r="C109" s="649"/>
      <c r="D109" s="550"/>
      <c r="E109" s="769">
        <f t="shared" si="9"/>
        <v>0</v>
      </c>
      <c r="F109" s="550"/>
      <c r="G109" s="649"/>
      <c r="H109" s="674">
        <f t="shared" si="10"/>
        <v>0</v>
      </c>
      <c r="I109" s="536"/>
      <c r="J109" s="770">
        <f t="shared" si="11"/>
        <v>0</v>
      </c>
      <c r="K109" s="647">
        <f t="shared" si="8"/>
        <v>0</v>
      </c>
      <c r="L109" s="670"/>
      <c r="M109" s="670"/>
      <c r="N109" s="670"/>
      <c r="O109" s="670"/>
      <c r="P109" s="670"/>
      <c r="Q109" s="670"/>
      <c r="R109" s="670"/>
      <c r="S109" s="670"/>
      <c r="T109" s="670"/>
      <c r="U109" s="670"/>
      <c r="V109" s="670"/>
      <c r="W109" s="670"/>
      <c r="X109" s="670"/>
      <c r="Y109" s="670"/>
      <c r="Z109" s="670"/>
      <c r="AA109" s="670"/>
      <c r="AB109" s="670"/>
      <c r="AC109" s="670"/>
      <c r="AD109" s="670"/>
      <c r="AE109" s="670"/>
      <c r="AF109" s="670"/>
      <c r="AG109" s="670"/>
      <c r="AH109" s="670"/>
      <c r="AI109" s="670"/>
      <c r="AJ109" s="670"/>
      <c r="AK109" s="1382"/>
    </row>
    <row r="110" spans="1:37" s="647" customFormat="1" hidden="1">
      <c r="A110" s="1571">
        <v>2810205</v>
      </c>
      <c r="B110" s="1569" t="s">
        <v>111</v>
      </c>
      <c r="C110" s="649"/>
      <c r="D110" s="550"/>
      <c r="E110" s="769">
        <f t="shared" si="9"/>
        <v>0</v>
      </c>
      <c r="F110" s="649"/>
      <c r="G110" s="649"/>
      <c r="H110" s="674">
        <f t="shared" si="10"/>
        <v>0</v>
      </c>
      <c r="I110" s="1570"/>
      <c r="J110" s="770">
        <f t="shared" si="11"/>
        <v>0</v>
      </c>
      <c r="K110" s="647">
        <f t="shared" si="8"/>
        <v>0</v>
      </c>
      <c r="L110" s="670"/>
      <c r="M110" s="670"/>
      <c r="N110" s="670"/>
      <c r="O110" s="670"/>
      <c r="P110" s="670"/>
      <c r="Q110" s="670"/>
      <c r="R110" s="670"/>
      <c r="S110" s="1032"/>
      <c r="T110" s="1032"/>
      <c r="U110" s="1032"/>
      <c r="V110" s="1032"/>
      <c r="W110" s="1032"/>
      <c r="X110" s="1032"/>
      <c r="Y110" s="1032"/>
      <c r="Z110" s="1032"/>
      <c r="AA110" s="1032"/>
      <c r="AB110" s="1032"/>
      <c r="AC110" s="1032"/>
      <c r="AD110" s="1032"/>
      <c r="AE110" s="1032"/>
      <c r="AF110" s="1032"/>
      <c r="AG110" s="1032"/>
      <c r="AH110" s="1032"/>
      <c r="AI110" s="1032"/>
      <c r="AJ110" s="1032"/>
      <c r="AK110" s="1532"/>
    </row>
    <row r="111" spans="1:37" s="768" customFormat="1">
      <c r="A111" s="771"/>
      <c r="B111" s="674" t="s">
        <v>128</v>
      </c>
      <c r="C111" s="701">
        <f>SUM(C15:C110)</f>
        <v>25585286</v>
      </c>
      <c r="D111" s="701">
        <f t="shared" ref="D111:J111" si="12">SUM(D15:D110)</f>
        <v>2346000</v>
      </c>
      <c r="E111" s="701">
        <f t="shared" si="12"/>
        <v>27931286</v>
      </c>
      <c r="F111" s="701">
        <f t="shared" si="12"/>
        <v>25517177</v>
      </c>
      <c r="G111" s="701">
        <f t="shared" si="12"/>
        <v>30600000</v>
      </c>
      <c r="H111" s="701">
        <f t="shared" si="12"/>
        <v>56117177</v>
      </c>
      <c r="I111" s="701">
        <f t="shared" si="12"/>
        <v>25600000</v>
      </c>
      <c r="J111" s="701">
        <f t="shared" si="12"/>
        <v>25600000</v>
      </c>
      <c r="K111" s="647">
        <f t="shared" si="8"/>
        <v>109648463</v>
      </c>
      <c r="L111" s="670"/>
      <c r="M111" s="670"/>
      <c r="N111" s="544"/>
      <c r="O111" s="544"/>
      <c r="P111" s="544"/>
      <c r="Q111" s="544"/>
      <c r="R111" s="544"/>
      <c r="S111" s="544"/>
      <c r="T111" s="544"/>
      <c r="U111" s="544"/>
      <c r="V111" s="544"/>
      <c r="W111" s="544"/>
      <c r="X111" s="544"/>
      <c r="Y111" s="544"/>
      <c r="Z111" s="544"/>
      <c r="AA111" s="544"/>
      <c r="AB111" s="544"/>
      <c r="AC111" s="544"/>
      <c r="AD111" s="544"/>
      <c r="AE111" s="544"/>
      <c r="AF111" s="544"/>
      <c r="AG111" s="544"/>
      <c r="AH111" s="544"/>
      <c r="AI111" s="544"/>
      <c r="AJ111" s="544"/>
      <c r="AK111" s="774"/>
    </row>
    <row r="112" spans="1:37" s="706" customFormat="1">
      <c r="A112" s="1384"/>
      <c r="B112" s="673" t="s">
        <v>129</v>
      </c>
      <c r="C112" s="536"/>
      <c r="D112" s="533"/>
      <c r="E112" s="533"/>
      <c r="F112" s="536"/>
      <c r="G112" s="536"/>
      <c r="H112" s="673"/>
      <c r="I112" s="536"/>
      <c r="J112" s="1738"/>
      <c r="K112" s="647"/>
      <c r="L112" s="670"/>
      <c r="M112" s="670"/>
      <c r="N112" s="670"/>
      <c r="O112" s="670"/>
      <c r="P112" s="670"/>
      <c r="Q112" s="670"/>
      <c r="R112" s="670"/>
      <c r="S112" s="670"/>
      <c r="T112" s="670"/>
      <c r="U112" s="670"/>
      <c r="V112" s="670"/>
      <c r="W112" s="670"/>
      <c r="X112" s="670"/>
      <c r="Y112" s="670"/>
      <c r="Z112" s="670"/>
      <c r="AA112" s="670"/>
      <c r="AB112" s="670"/>
      <c r="AC112" s="670"/>
      <c r="AD112" s="670"/>
      <c r="AE112" s="670"/>
      <c r="AF112" s="670"/>
      <c r="AG112" s="670"/>
      <c r="AH112" s="670"/>
      <c r="AI112" s="670"/>
      <c r="AJ112" s="670"/>
      <c r="AK112" s="1382"/>
    </row>
    <row r="113" spans="1:37" s="706" customFormat="1" ht="31" hidden="1">
      <c r="A113" s="652">
        <v>2220101</v>
      </c>
      <c r="B113" s="530" t="s">
        <v>130</v>
      </c>
      <c r="C113" s="536"/>
      <c r="D113" s="533"/>
      <c r="E113" s="533">
        <f>SUM(C113:D113)</f>
        <v>0</v>
      </c>
      <c r="F113" s="536"/>
      <c r="G113" s="536"/>
      <c r="H113" s="673">
        <f>SUM(F113:G113)</f>
        <v>0</v>
      </c>
      <c r="I113" s="536"/>
      <c r="J113" s="1738">
        <f>SUM(I113)</f>
        <v>0</v>
      </c>
      <c r="K113" s="647">
        <f t="shared" si="8"/>
        <v>0</v>
      </c>
      <c r="L113" s="670"/>
      <c r="M113" s="670"/>
      <c r="N113" s="670"/>
      <c r="O113" s="670"/>
      <c r="P113" s="670"/>
      <c r="Q113" s="670"/>
      <c r="R113" s="670"/>
      <c r="S113" s="670"/>
      <c r="T113" s="670"/>
      <c r="U113" s="670"/>
      <c r="V113" s="670"/>
      <c r="W113" s="670"/>
      <c r="X113" s="670"/>
      <c r="Y113" s="670"/>
      <c r="Z113" s="670"/>
      <c r="AA113" s="670"/>
      <c r="AB113" s="670"/>
      <c r="AC113" s="670"/>
      <c r="AD113" s="670"/>
      <c r="AE113" s="670"/>
      <c r="AF113" s="670"/>
      <c r="AG113" s="670"/>
      <c r="AH113" s="670"/>
      <c r="AI113" s="670"/>
      <c r="AJ113" s="670"/>
      <c r="AK113" s="1382"/>
    </row>
    <row r="114" spans="1:37" s="706" customFormat="1" hidden="1">
      <c r="A114" s="652">
        <v>2220103</v>
      </c>
      <c r="B114" s="530" t="s">
        <v>131</v>
      </c>
      <c r="C114" s="536"/>
      <c r="D114" s="533"/>
      <c r="E114" s="533">
        <f t="shared" ref="E114:E123" si="13">SUM(C114:D114)</f>
        <v>0</v>
      </c>
      <c r="F114" s="536"/>
      <c r="G114" s="536"/>
      <c r="H114" s="673">
        <f t="shared" ref="H114:H123" si="14">SUM(F114:G114)</f>
        <v>0</v>
      </c>
      <c r="I114" s="536"/>
      <c r="J114" s="1738">
        <f t="shared" ref="J114:J123" si="15">SUM(I114)</f>
        <v>0</v>
      </c>
      <c r="K114" s="647">
        <f t="shared" si="8"/>
        <v>0</v>
      </c>
      <c r="L114" s="670"/>
      <c r="M114" s="670"/>
      <c r="N114" s="670"/>
      <c r="O114" s="670"/>
      <c r="P114" s="670"/>
      <c r="Q114" s="670"/>
      <c r="R114" s="670"/>
      <c r="S114" s="670"/>
      <c r="T114" s="670"/>
      <c r="U114" s="670"/>
      <c r="V114" s="670"/>
      <c r="W114" s="670"/>
      <c r="X114" s="670"/>
      <c r="Y114" s="670"/>
      <c r="Z114" s="670"/>
      <c r="AA114" s="670"/>
      <c r="AB114" s="670"/>
      <c r="AC114" s="670"/>
      <c r="AD114" s="670"/>
      <c r="AE114" s="670"/>
      <c r="AF114" s="670"/>
      <c r="AG114" s="670"/>
      <c r="AH114" s="670"/>
      <c r="AI114" s="670"/>
      <c r="AJ114" s="670"/>
      <c r="AK114" s="1382"/>
    </row>
    <row r="115" spans="1:37" s="706" customFormat="1" ht="46.5" hidden="1">
      <c r="A115" s="652">
        <v>2220201</v>
      </c>
      <c r="B115" s="530" t="s">
        <v>132</v>
      </c>
      <c r="C115" s="536"/>
      <c r="D115" s="533"/>
      <c r="E115" s="533">
        <f t="shared" si="13"/>
        <v>0</v>
      </c>
      <c r="F115" s="536"/>
      <c r="G115" s="536"/>
      <c r="H115" s="673">
        <f t="shared" si="14"/>
        <v>0</v>
      </c>
      <c r="I115" s="536"/>
      <c r="J115" s="1738">
        <f t="shared" si="15"/>
        <v>0</v>
      </c>
      <c r="K115" s="647">
        <f t="shared" si="8"/>
        <v>0</v>
      </c>
      <c r="L115" s="670"/>
      <c r="M115" s="670"/>
      <c r="N115" s="670"/>
      <c r="O115" s="670"/>
      <c r="P115" s="670"/>
      <c r="Q115" s="670"/>
      <c r="R115" s="670"/>
      <c r="S115" s="670"/>
      <c r="T115" s="670"/>
      <c r="U115" s="670"/>
      <c r="V115" s="670"/>
      <c r="W115" s="670"/>
      <c r="X115" s="670"/>
      <c r="Y115" s="670"/>
      <c r="Z115" s="670"/>
      <c r="AA115" s="670"/>
      <c r="AB115" s="670"/>
      <c r="AC115" s="670"/>
      <c r="AD115" s="670"/>
      <c r="AE115" s="670"/>
      <c r="AF115" s="670"/>
      <c r="AG115" s="670"/>
      <c r="AH115" s="670"/>
      <c r="AI115" s="670"/>
      <c r="AJ115" s="670"/>
      <c r="AK115" s="1382"/>
    </row>
    <row r="116" spans="1:37" s="706" customFormat="1" ht="31">
      <c r="A116" s="652">
        <v>2220202</v>
      </c>
      <c r="B116" s="530" t="s">
        <v>133</v>
      </c>
      <c r="C116" s="536">
        <v>239000</v>
      </c>
      <c r="D116" s="533"/>
      <c r="E116" s="533">
        <f t="shared" si="13"/>
        <v>239000</v>
      </c>
      <c r="F116" s="536"/>
      <c r="G116" s="536"/>
      <c r="H116" s="673">
        <f t="shared" si="14"/>
        <v>0</v>
      </c>
      <c r="I116" s="536"/>
      <c r="J116" s="1738">
        <f t="shared" si="15"/>
        <v>0</v>
      </c>
      <c r="K116" s="647">
        <f t="shared" si="8"/>
        <v>239000</v>
      </c>
      <c r="L116" s="670"/>
      <c r="M116" s="670"/>
      <c r="N116" s="670"/>
      <c r="O116" s="670"/>
      <c r="P116" s="670"/>
      <c r="Q116" s="670"/>
      <c r="R116" s="670"/>
      <c r="S116" s="670"/>
      <c r="T116" s="670"/>
      <c r="U116" s="670"/>
      <c r="V116" s="670"/>
      <c r="W116" s="670"/>
      <c r="X116" s="670"/>
      <c r="Y116" s="670"/>
      <c r="Z116" s="670"/>
      <c r="AA116" s="670"/>
      <c r="AB116" s="670"/>
      <c r="AC116" s="670"/>
      <c r="AD116" s="670"/>
      <c r="AE116" s="670"/>
      <c r="AF116" s="670"/>
      <c r="AG116" s="670"/>
      <c r="AH116" s="670"/>
      <c r="AI116" s="670"/>
      <c r="AJ116" s="670"/>
      <c r="AK116" s="1382"/>
    </row>
    <row r="117" spans="1:37" s="706" customFormat="1" ht="31" hidden="1">
      <c r="A117" s="652">
        <v>2220203</v>
      </c>
      <c r="B117" s="530" t="s">
        <v>134</v>
      </c>
      <c r="C117" s="536"/>
      <c r="D117" s="533"/>
      <c r="E117" s="533">
        <f t="shared" si="13"/>
        <v>0</v>
      </c>
      <c r="F117" s="536"/>
      <c r="G117" s="536"/>
      <c r="H117" s="673">
        <f t="shared" si="14"/>
        <v>0</v>
      </c>
      <c r="I117" s="536"/>
      <c r="J117" s="1738">
        <f t="shared" si="15"/>
        <v>0</v>
      </c>
      <c r="K117" s="647">
        <f t="shared" si="8"/>
        <v>0</v>
      </c>
      <c r="L117" s="670"/>
      <c r="M117" s="670"/>
      <c r="N117" s="670"/>
      <c r="O117" s="670"/>
      <c r="P117" s="670"/>
      <c r="Q117" s="670"/>
      <c r="R117" s="670"/>
      <c r="S117" s="670"/>
      <c r="T117" s="670"/>
      <c r="U117" s="670"/>
      <c r="V117" s="670"/>
      <c r="W117" s="670"/>
      <c r="X117" s="670"/>
      <c r="Y117" s="670"/>
      <c r="Z117" s="670"/>
      <c r="AA117" s="670"/>
      <c r="AB117" s="670"/>
      <c r="AC117" s="670"/>
      <c r="AD117" s="670"/>
      <c r="AE117" s="670"/>
      <c r="AF117" s="670"/>
      <c r="AG117" s="670"/>
      <c r="AH117" s="670"/>
      <c r="AI117" s="670"/>
      <c r="AJ117" s="670"/>
      <c r="AK117" s="1382"/>
    </row>
    <row r="118" spans="1:37" s="706" customFormat="1" ht="31" hidden="1">
      <c r="A118" s="652">
        <v>2220204</v>
      </c>
      <c r="B118" s="530" t="s">
        <v>135</v>
      </c>
      <c r="C118" s="536"/>
      <c r="D118" s="533"/>
      <c r="E118" s="533">
        <f t="shared" si="13"/>
        <v>0</v>
      </c>
      <c r="F118" s="536"/>
      <c r="G118" s="536"/>
      <c r="H118" s="673">
        <f t="shared" si="14"/>
        <v>0</v>
      </c>
      <c r="I118" s="536"/>
      <c r="J118" s="1738">
        <f t="shared" si="15"/>
        <v>0</v>
      </c>
      <c r="K118" s="647">
        <f t="shared" si="8"/>
        <v>0</v>
      </c>
      <c r="L118" s="670"/>
      <c r="M118" s="670"/>
      <c r="N118" s="670"/>
      <c r="O118" s="670"/>
      <c r="P118" s="670"/>
      <c r="Q118" s="670"/>
      <c r="R118" s="670"/>
      <c r="S118" s="670"/>
      <c r="T118" s="670"/>
      <c r="U118" s="670"/>
      <c r="V118" s="670"/>
      <c r="W118" s="670"/>
      <c r="X118" s="670"/>
      <c r="Y118" s="670"/>
      <c r="Z118" s="670"/>
      <c r="AA118" s="670"/>
      <c r="AB118" s="670"/>
      <c r="AC118" s="670"/>
      <c r="AD118" s="670"/>
      <c r="AE118" s="670"/>
      <c r="AF118" s="670"/>
      <c r="AG118" s="670"/>
      <c r="AH118" s="670"/>
      <c r="AI118" s="670"/>
      <c r="AJ118" s="670"/>
      <c r="AK118" s="1382"/>
    </row>
    <row r="119" spans="1:37" s="706" customFormat="1" ht="31">
      <c r="A119" s="652">
        <v>2220205</v>
      </c>
      <c r="B119" s="530" t="s">
        <v>136</v>
      </c>
      <c r="C119" s="536">
        <v>2000000</v>
      </c>
      <c r="D119" s="533"/>
      <c r="E119" s="533">
        <f t="shared" si="13"/>
        <v>2000000</v>
      </c>
      <c r="F119" s="536"/>
      <c r="G119" s="536"/>
      <c r="H119" s="673">
        <f t="shared" si="14"/>
        <v>0</v>
      </c>
      <c r="I119" s="536"/>
      <c r="J119" s="1738">
        <f t="shared" si="15"/>
        <v>0</v>
      </c>
      <c r="K119" s="647">
        <f t="shared" si="8"/>
        <v>2000000</v>
      </c>
      <c r="L119" s="670"/>
      <c r="M119" s="670"/>
      <c r="N119" s="670"/>
      <c r="O119" s="670"/>
      <c r="P119" s="670"/>
      <c r="Q119" s="670"/>
      <c r="R119" s="670"/>
      <c r="S119" s="670"/>
      <c r="T119" s="670"/>
      <c r="U119" s="670"/>
      <c r="V119" s="670"/>
      <c r="W119" s="670"/>
      <c r="X119" s="670"/>
      <c r="Y119" s="670"/>
      <c r="Z119" s="670"/>
      <c r="AA119" s="670"/>
      <c r="AB119" s="670"/>
      <c r="AC119" s="670"/>
      <c r="AD119" s="670"/>
      <c r="AE119" s="670"/>
      <c r="AF119" s="670"/>
      <c r="AG119" s="670"/>
      <c r="AH119" s="670"/>
      <c r="AI119" s="670"/>
      <c r="AJ119" s="670"/>
      <c r="AK119" s="1382"/>
    </row>
    <row r="120" spans="1:37" s="706" customFormat="1" ht="31" hidden="1">
      <c r="A120" s="652">
        <v>2220209</v>
      </c>
      <c r="B120" s="530" t="s">
        <v>137</v>
      </c>
      <c r="C120" s="536"/>
      <c r="D120" s="533"/>
      <c r="E120" s="533">
        <f t="shared" si="13"/>
        <v>0</v>
      </c>
      <c r="F120" s="536"/>
      <c r="G120" s="536"/>
      <c r="H120" s="673">
        <f t="shared" si="14"/>
        <v>0</v>
      </c>
      <c r="I120" s="536"/>
      <c r="J120" s="1738">
        <f t="shared" si="15"/>
        <v>0</v>
      </c>
      <c r="K120" s="647">
        <f t="shared" si="8"/>
        <v>0</v>
      </c>
      <c r="L120" s="670"/>
      <c r="M120" s="670"/>
      <c r="N120" s="670"/>
      <c r="O120" s="670"/>
      <c r="P120" s="670"/>
      <c r="Q120" s="670"/>
      <c r="R120" s="670"/>
      <c r="S120" s="670"/>
      <c r="T120" s="670"/>
      <c r="U120" s="670"/>
      <c r="V120" s="670"/>
      <c r="W120" s="670"/>
      <c r="X120" s="670"/>
      <c r="Y120" s="670"/>
      <c r="Z120" s="670"/>
      <c r="AA120" s="670"/>
      <c r="AB120" s="670"/>
      <c r="AC120" s="670"/>
      <c r="AD120" s="670"/>
      <c r="AE120" s="670"/>
      <c r="AF120" s="670"/>
      <c r="AG120" s="670"/>
      <c r="AH120" s="670"/>
      <c r="AI120" s="670"/>
      <c r="AJ120" s="670"/>
      <c r="AK120" s="1382"/>
    </row>
    <row r="121" spans="1:37" s="706" customFormat="1" ht="31">
      <c r="A121" s="652">
        <v>2220210</v>
      </c>
      <c r="B121" s="530" t="s">
        <v>138</v>
      </c>
      <c r="C121" s="536">
        <v>150000</v>
      </c>
      <c r="D121" s="533"/>
      <c r="E121" s="533">
        <f t="shared" si="13"/>
        <v>150000</v>
      </c>
      <c r="F121" s="536"/>
      <c r="G121" s="536"/>
      <c r="H121" s="673">
        <f t="shared" si="14"/>
        <v>0</v>
      </c>
      <c r="I121" s="536"/>
      <c r="J121" s="1738">
        <f t="shared" si="15"/>
        <v>0</v>
      </c>
      <c r="K121" s="647">
        <f t="shared" si="8"/>
        <v>150000</v>
      </c>
      <c r="L121" s="670"/>
      <c r="M121" s="670"/>
      <c r="N121" s="670"/>
      <c r="O121" s="670"/>
      <c r="P121" s="670"/>
      <c r="Q121" s="670"/>
      <c r="R121" s="670"/>
      <c r="S121" s="670"/>
      <c r="T121" s="670"/>
      <c r="U121" s="670"/>
      <c r="V121" s="670"/>
      <c r="W121" s="670"/>
      <c r="X121" s="670"/>
      <c r="Y121" s="670"/>
      <c r="Z121" s="670"/>
      <c r="AA121" s="670"/>
      <c r="AB121" s="670"/>
      <c r="AC121" s="670"/>
      <c r="AD121" s="670"/>
      <c r="AE121" s="670"/>
      <c r="AF121" s="670"/>
      <c r="AG121" s="670"/>
      <c r="AH121" s="670"/>
      <c r="AI121" s="670"/>
      <c r="AJ121" s="670"/>
      <c r="AK121" s="1382"/>
    </row>
    <row r="122" spans="1:37" s="706" customFormat="1" ht="31">
      <c r="A122" s="652">
        <v>2220299</v>
      </c>
      <c r="B122" s="530" t="s">
        <v>139</v>
      </c>
      <c r="C122" s="536">
        <v>50000</v>
      </c>
      <c r="D122" s="533"/>
      <c r="E122" s="533">
        <f t="shared" si="13"/>
        <v>50000</v>
      </c>
      <c r="F122" s="536"/>
      <c r="G122" s="536"/>
      <c r="H122" s="673">
        <f t="shared" si="14"/>
        <v>0</v>
      </c>
      <c r="I122" s="536"/>
      <c r="J122" s="1738">
        <f t="shared" si="15"/>
        <v>0</v>
      </c>
      <c r="K122" s="647">
        <f t="shared" si="8"/>
        <v>50000</v>
      </c>
      <c r="L122" s="670"/>
      <c r="M122" s="670"/>
      <c r="N122" s="670"/>
      <c r="O122" s="670"/>
      <c r="P122" s="670"/>
      <c r="Q122" s="670"/>
      <c r="R122" s="670"/>
      <c r="S122" s="670"/>
      <c r="T122" s="670"/>
      <c r="U122" s="670"/>
      <c r="V122" s="670"/>
      <c r="W122" s="670"/>
      <c r="X122" s="670"/>
      <c r="Y122" s="670"/>
      <c r="Z122" s="670"/>
      <c r="AA122" s="670"/>
      <c r="AB122" s="670"/>
      <c r="AC122" s="670"/>
      <c r="AD122" s="670"/>
      <c r="AE122" s="670"/>
      <c r="AF122" s="670"/>
      <c r="AG122" s="670"/>
      <c r="AH122" s="670"/>
      <c r="AI122" s="670"/>
      <c r="AJ122" s="670"/>
      <c r="AK122" s="1382"/>
    </row>
    <row r="123" spans="1:37" s="706" customFormat="1" ht="31" hidden="1">
      <c r="A123" s="652">
        <v>4130299</v>
      </c>
      <c r="B123" s="530" t="s">
        <v>237</v>
      </c>
      <c r="C123" s="533"/>
      <c r="D123" s="533"/>
      <c r="E123" s="769">
        <f t="shared" si="13"/>
        <v>0</v>
      </c>
      <c r="F123" s="533"/>
      <c r="G123" s="533"/>
      <c r="H123" s="674">
        <f t="shared" si="14"/>
        <v>0</v>
      </c>
      <c r="I123" s="533"/>
      <c r="J123" s="770">
        <f t="shared" si="15"/>
        <v>0</v>
      </c>
      <c r="K123" s="647">
        <f t="shared" si="8"/>
        <v>0</v>
      </c>
      <c r="L123" s="670"/>
      <c r="M123" s="670"/>
      <c r="N123" s="670"/>
      <c r="O123" s="670"/>
      <c r="P123" s="670"/>
      <c r="Q123" s="670"/>
      <c r="R123" s="670"/>
      <c r="S123" s="670"/>
      <c r="T123" s="670"/>
      <c r="U123" s="670"/>
      <c r="V123" s="670"/>
      <c r="W123" s="670"/>
      <c r="X123" s="670"/>
      <c r="Y123" s="670"/>
      <c r="Z123" s="670"/>
      <c r="AA123" s="670"/>
      <c r="AB123" s="670"/>
      <c r="AC123" s="670"/>
      <c r="AD123" s="670"/>
      <c r="AE123" s="670"/>
      <c r="AF123" s="670"/>
      <c r="AG123" s="670"/>
      <c r="AH123" s="670"/>
      <c r="AI123" s="670"/>
      <c r="AJ123" s="670"/>
      <c r="AK123" s="1382"/>
    </row>
    <row r="124" spans="1:37" s="706" customFormat="1">
      <c r="A124" s="682"/>
      <c r="B124" s="674" t="s">
        <v>128</v>
      </c>
      <c r="C124" s="701">
        <f>SUM(C113:C123)</f>
        <v>2439000</v>
      </c>
      <c r="D124" s="701">
        <f t="shared" ref="D124:J124" si="16">SUM(D113:D123)</f>
        <v>0</v>
      </c>
      <c r="E124" s="701">
        <f t="shared" si="16"/>
        <v>2439000</v>
      </c>
      <c r="F124" s="701">
        <f t="shared" si="16"/>
        <v>0</v>
      </c>
      <c r="G124" s="701">
        <f t="shared" si="16"/>
        <v>0</v>
      </c>
      <c r="H124" s="701">
        <f t="shared" si="16"/>
        <v>0</v>
      </c>
      <c r="I124" s="701">
        <f t="shared" si="16"/>
        <v>0</v>
      </c>
      <c r="J124" s="701">
        <f t="shared" si="16"/>
        <v>0</v>
      </c>
      <c r="K124" s="647">
        <f t="shared" si="8"/>
        <v>2439000</v>
      </c>
      <c r="L124" s="670"/>
      <c r="M124" s="670"/>
      <c r="N124" s="670"/>
      <c r="O124" s="670"/>
      <c r="P124" s="670"/>
      <c r="Q124" s="670"/>
      <c r="R124" s="670"/>
      <c r="S124" s="670"/>
      <c r="T124" s="670"/>
      <c r="U124" s="670"/>
      <c r="V124" s="670"/>
      <c r="W124" s="670"/>
      <c r="X124" s="670"/>
      <c r="Y124" s="670"/>
      <c r="Z124" s="670"/>
      <c r="AA124" s="670"/>
      <c r="AB124" s="670"/>
      <c r="AC124" s="670"/>
      <c r="AD124" s="670"/>
      <c r="AE124" s="670"/>
      <c r="AF124" s="670"/>
      <c r="AG124" s="670"/>
      <c r="AH124" s="670"/>
      <c r="AI124" s="670"/>
      <c r="AJ124" s="670"/>
      <c r="AK124" s="1382"/>
    </row>
    <row r="125" spans="1:37" s="706" customFormat="1">
      <c r="A125" s="1384"/>
      <c r="B125" s="675" t="s">
        <v>141</v>
      </c>
      <c r="C125" s="536"/>
      <c r="D125" s="533"/>
      <c r="E125" s="533"/>
      <c r="F125" s="649"/>
      <c r="G125" s="649"/>
      <c r="H125" s="673"/>
      <c r="I125" s="649"/>
      <c r="J125" s="1738"/>
      <c r="K125" s="647"/>
      <c r="L125" s="670"/>
      <c r="M125" s="670"/>
      <c r="N125" s="670"/>
      <c r="O125" s="670"/>
      <c r="P125" s="670"/>
      <c r="Q125" s="670"/>
      <c r="R125" s="670"/>
      <c r="S125" s="670"/>
      <c r="T125" s="670"/>
      <c r="U125" s="670"/>
      <c r="V125" s="670"/>
      <c r="W125" s="670"/>
      <c r="X125" s="670"/>
      <c r="Y125" s="670"/>
      <c r="Z125" s="670"/>
      <c r="AA125" s="670"/>
      <c r="AB125" s="670"/>
      <c r="AC125" s="670"/>
      <c r="AD125" s="670"/>
      <c r="AE125" s="670"/>
      <c r="AF125" s="670"/>
      <c r="AG125" s="670"/>
      <c r="AH125" s="670"/>
      <c r="AI125" s="670"/>
      <c r="AJ125" s="670"/>
      <c r="AK125" s="1382"/>
    </row>
    <row r="126" spans="1:37" s="706" customFormat="1" ht="31" hidden="1">
      <c r="A126" s="645">
        <v>3111109</v>
      </c>
      <c r="B126" s="533" t="s">
        <v>429</v>
      </c>
      <c r="C126" s="536"/>
      <c r="D126" s="533"/>
      <c r="E126" s="533">
        <f t="shared" ref="E126:E129" si="17">SUM(C126:D126)</f>
        <v>0</v>
      </c>
      <c r="F126" s="649"/>
      <c r="G126" s="235"/>
      <c r="H126" s="673">
        <f t="shared" ref="H126:H129" si="18">SUM(F126:G126)</f>
        <v>0</v>
      </c>
      <c r="I126" s="550"/>
      <c r="J126" s="1738">
        <f t="shared" ref="J126:J129" si="19">SUM(I126)</f>
        <v>0</v>
      </c>
      <c r="K126" s="647">
        <f t="shared" si="8"/>
        <v>0</v>
      </c>
      <c r="L126" s="544"/>
      <c r="M126" s="670"/>
      <c r="N126" s="670"/>
      <c r="O126" s="670"/>
      <c r="P126" s="670"/>
      <c r="Q126" s="670"/>
      <c r="R126" s="670"/>
      <c r="S126" s="670"/>
      <c r="T126" s="670"/>
      <c r="U126" s="670"/>
      <c r="V126" s="670"/>
      <c r="W126" s="670"/>
      <c r="X126" s="670"/>
      <c r="Y126" s="670"/>
      <c r="Z126" s="670"/>
      <c r="AA126" s="670"/>
      <c r="AB126" s="670"/>
      <c r="AC126" s="670"/>
      <c r="AD126" s="670"/>
      <c r="AE126" s="670"/>
      <c r="AF126" s="670"/>
      <c r="AG126" s="670"/>
      <c r="AH126" s="670"/>
      <c r="AI126" s="670"/>
      <c r="AJ126" s="670"/>
      <c r="AK126" s="1382"/>
    </row>
    <row r="127" spans="1:37" s="1024" customFormat="1" ht="34.9" customHeight="1">
      <c r="A127" s="960">
        <v>3111504</v>
      </c>
      <c r="B127" s="889" t="s">
        <v>933</v>
      </c>
      <c r="C127" s="649">
        <v>51700000</v>
      </c>
      <c r="D127" s="772"/>
      <c r="E127" s="533">
        <f t="shared" si="17"/>
        <v>51700000</v>
      </c>
      <c r="F127" s="649"/>
      <c r="G127" s="235"/>
      <c r="H127" s="673">
        <f t="shared" si="18"/>
        <v>0</v>
      </c>
      <c r="I127" s="649"/>
      <c r="J127" s="1738">
        <f t="shared" si="19"/>
        <v>0</v>
      </c>
      <c r="K127" s="659">
        <f t="shared" si="8"/>
        <v>51700000</v>
      </c>
      <c r="L127" s="1385"/>
      <c r="M127" s="1385"/>
      <c r="N127" s="1385"/>
      <c r="O127" s="1385"/>
      <c r="P127" s="1385"/>
      <c r="Q127" s="1385"/>
      <c r="R127" s="1385"/>
      <c r="S127" s="1385"/>
      <c r="T127" s="1385"/>
      <c r="U127" s="1385"/>
      <c r="V127" s="1385"/>
      <c r="W127" s="1385"/>
      <c r="X127" s="1385"/>
      <c r="Y127" s="1385"/>
      <c r="Z127" s="1385"/>
      <c r="AA127" s="1385"/>
      <c r="AB127" s="1385"/>
      <c r="AC127" s="1385"/>
      <c r="AD127" s="1385"/>
      <c r="AE127" s="1385"/>
      <c r="AF127" s="1385"/>
      <c r="AG127" s="1385"/>
      <c r="AH127" s="1385"/>
      <c r="AI127" s="1385"/>
      <c r="AJ127" s="1385"/>
      <c r="AK127" s="1386"/>
    </row>
    <row r="128" spans="1:37" s="1024" customFormat="1" ht="25.5" hidden="1" customHeight="1">
      <c r="A128" s="656">
        <v>3110504</v>
      </c>
      <c r="B128" s="657" t="s">
        <v>835</v>
      </c>
      <c r="C128" s="649"/>
      <c r="D128" s="772"/>
      <c r="E128" s="533">
        <f t="shared" si="17"/>
        <v>0</v>
      </c>
      <c r="F128" s="649"/>
      <c r="G128" s="235"/>
      <c r="H128" s="673">
        <f t="shared" si="18"/>
        <v>0</v>
      </c>
      <c r="I128" s="649"/>
      <c r="J128" s="1738">
        <f t="shared" si="19"/>
        <v>0</v>
      </c>
      <c r="K128" s="659">
        <f t="shared" si="8"/>
        <v>0</v>
      </c>
      <c r="L128" s="1385"/>
      <c r="M128" s="1385"/>
      <c r="N128" s="1385"/>
      <c r="O128" s="1385"/>
      <c r="P128" s="1385"/>
      <c r="Q128" s="1385"/>
      <c r="R128" s="1385"/>
      <c r="S128" s="1385"/>
      <c r="T128" s="1385"/>
      <c r="U128" s="1385"/>
      <c r="V128" s="1385"/>
      <c r="W128" s="1385"/>
      <c r="X128" s="1385"/>
      <c r="Y128" s="1385"/>
      <c r="Z128" s="1385"/>
      <c r="AA128" s="1385"/>
      <c r="AB128" s="1385"/>
      <c r="AC128" s="1385"/>
      <c r="AD128" s="1385"/>
      <c r="AE128" s="1385"/>
      <c r="AF128" s="1385"/>
      <c r="AG128" s="1385"/>
      <c r="AH128" s="1385"/>
      <c r="AI128" s="1385"/>
      <c r="AJ128" s="1385"/>
      <c r="AK128" s="1386"/>
    </row>
    <row r="129" spans="1:37" s="706" customFormat="1" ht="31">
      <c r="A129" s="704">
        <v>4130299</v>
      </c>
      <c r="B129" s="705" t="s">
        <v>140</v>
      </c>
      <c r="C129" s="550">
        <v>70000000</v>
      </c>
      <c r="D129" s="533"/>
      <c r="E129" s="533">
        <f t="shared" si="17"/>
        <v>70000000</v>
      </c>
      <c r="F129" s="235"/>
      <c r="G129" s="550"/>
      <c r="H129" s="673">
        <f t="shared" si="18"/>
        <v>0</v>
      </c>
      <c r="I129" s="550"/>
      <c r="J129" s="1738">
        <f t="shared" si="19"/>
        <v>0</v>
      </c>
      <c r="K129" s="659">
        <f t="shared" si="8"/>
        <v>70000000</v>
      </c>
      <c r="L129" s="670"/>
      <c r="M129" s="670"/>
      <c r="N129" s="670"/>
      <c r="O129" s="670"/>
      <c r="P129" s="670"/>
      <c r="Q129" s="670"/>
      <c r="R129" s="670"/>
      <c r="S129" s="670"/>
      <c r="T129" s="670"/>
      <c r="U129" s="670"/>
      <c r="V129" s="670"/>
      <c r="W129" s="670"/>
      <c r="X129" s="670"/>
      <c r="Y129" s="670"/>
      <c r="Z129" s="670"/>
      <c r="AA129" s="670"/>
      <c r="AB129" s="670"/>
      <c r="AC129" s="670"/>
      <c r="AD129" s="670"/>
      <c r="AE129" s="670"/>
      <c r="AF129" s="670"/>
      <c r="AG129" s="670"/>
      <c r="AH129" s="670"/>
      <c r="AI129" s="670"/>
      <c r="AJ129" s="670"/>
      <c r="AK129" s="1382"/>
    </row>
    <row r="130" spans="1:37" s="706" customFormat="1">
      <c r="A130" s="682"/>
      <c r="B130" s="674" t="s">
        <v>128</v>
      </c>
      <c r="C130" s="701">
        <f t="shared" ref="C130:J130" si="20">SUM(C126:C129)</f>
        <v>121700000</v>
      </c>
      <c r="D130" s="701">
        <f t="shared" si="20"/>
        <v>0</v>
      </c>
      <c r="E130" s="701">
        <f t="shared" si="20"/>
        <v>121700000</v>
      </c>
      <c r="F130" s="701">
        <f t="shared" si="20"/>
        <v>0</v>
      </c>
      <c r="G130" s="701">
        <f t="shared" si="20"/>
        <v>0</v>
      </c>
      <c r="H130" s="701">
        <f t="shared" si="20"/>
        <v>0</v>
      </c>
      <c r="I130" s="701">
        <f t="shared" si="20"/>
        <v>0</v>
      </c>
      <c r="J130" s="701">
        <f t="shared" si="20"/>
        <v>0</v>
      </c>
      <c r="K130" s="647">
        <f>SUM(J130+H130+E130)</f>
        <v>121700000</v>
      </c>
      <c r="L130" s="670"/>
      <c r="M130" s="670"/>
      <c r="N130" s="670"/>
      <c r="O130" s="670"/>
      <c r="P130" s="670"/>
      <c r="Q130" s="670"/>
      <c r="R130" s="670"/>
      <c r="S130" s="670"/>
      <c r="T130" s="670"/>
      <c r="U130" s="670"/>
      <c r="V130" s="670"/>
      <c r="W130" s="670"/>
      <c r="X130" s="670"/>
      <c r="Y130" s="670"/>
      <c r="Z130" s="670"/>
      <c r="AA130" s="670"/>
      <c r="AB130" s="670"/>
      <c r="AC130" s="670"/>
      <c r="AD130" s="670"/>
      <c r="AE130" s="670"/>
      <c r="AF130" s="670"/>
      <c r="AG130" s="670"/>
      <c r="AH130" s="670"/>
      <c r="AI130" s="670"/>
      <c r="AJ130" s="670"/>
      <c r="AK130" s="1382"/>
    </row>
    <row r="131" spans="1:37" s="706" customFormat="1">
      <c r="A131" s="645"/>
      <c r="B131" s="536"/>
      <c r="C131" s="536"/>
      <c r="D131" s="533"/>
      <c r="E131" s="533"/>
      <c r="F131" s="536"/>
      <c r="G131" s="536"/>
      <c r="H131" s="673"/>
      <c r="I131" s="536"/>
      <c r="J131" s="1738"/>
      <c r="K131" s="647"/>
      <c r="L131" s="670"/>
      <c r="M131" s="670"/>
      <c r="N131" s="670"/>
      <c r="O131" s="670"/>
      <c r="P131" s="670"/>
      <c r="Q131" s="670"/>
      <c r="R131" s="670"/>
      <c r="S131" s="670"/>
      <c r="T131" s="670"/>
      <c r="U131" s="670"/>
      <c r="V131" s="670"/>
      <c r="W131" s="670"/>
      <c r="X131" s="670"/>
      <c r="Y131" s="670"/>
      <c r="Z131" s="670"/>
      <c r="AA131" s="670"/>
      <c r="AB131" s="670"/>
      <c r="AC131" s="670"/>
      <c r="AD131" s="670"/>
      <c r="AE131" s="670"/>
      <c r="AF131" s="670"/>
      <c r="AG131" s="670"/>
      <c r="AH131" s="670"/>
      <c r="AI131" s="670"/>
      <c r="AJ131" s="670"/>
      <c r="AK131" s="1382"/>
    </row>
    <row r="132" spans="1:37" s="768" customFormat="1">
      <c r="A132" s="773"/>
      <c r="B132" s="540" t="s">
        <v>13</v>
      </c>
      <c r="C132" s="554">
        <f t="shared" ref="C132:J132" si="21">SUM(C130+C124+C111+C13)</f>
        <v>246046510</v>
      </c>
      <c r="D132" s="554">
        <f t="shared" si="21"/>
        <v>2346000</v>
      </c>
      <c r="E132" s="554">
        <f t="shared" si="21"/>
        <v>248392510</v>
      </c>
      <c r="F132" s="554">
        <f t="shared" si="21"/>
        <v>25517177</v>
      </c>
      <c r="G132" s="554">
        <f t="shared" si="21"/>
        <v>98389700</v>
      </c>
      <c r="H132" s="554">
        <f t="shared" si="21"/>
        <v>123906877</v>
      </c>
      <c r="I132" s="554">
        <f t="shared" si="21"/>
        <v>206188280</v>
      </c>
      <c r="J132" s="554">
        <f t="shared" si="21"/>
        <v>206188280</v>
      </c>
      <c r="K132" s="647">
        <f>SUM(J132+H132+E132)</f>
        <v>578487667</v>
      </c>
      <c r="L132" s="544"/>
      <c r="M132" s="670"/>
      <c r="N132" s="544"/>
      <c r="O132" s="544"/>
      <c r="P132" s="544"/>
      <c r="Q132" s="544"/>
      <c r="R132" s="544"/>
      <c r="S132" s="544"/>
      <c r="T132" s="544"/>
      <c r="U132" s="544"/>
      <c r="V132" s="544"/>
      <c r="W132" s="544"/>
      <c r="X132" s="544"/>
      <c r="Y132" s="544"/>
      <c r="Z132" s="544"/>
      <c r="AA132" s="544"/>
      <c r="AB132" s="544"/>
      <c r="AC132" s="544"/>
      <c r="AD132" s="544"/>
      <c r="AE132" s="544"/>
      <c r="AF132" s="544"/>
      <c r="AG132" s="544"/>
      <c r="AH132" s="544"/>
      <c r="AI132" s="544"/>
      <c r="AJ132" s="544"/>
      <c r="AK132" s="774"/>
    </row>
    <row r="133" spans="1:37" s="1388" customFormat="1">
      <c r="A133" s="1030"/>
      <c r="B133" s="1005"/>
      <c r="C133" s="1005"/>
      <c r="D133" s="1005"/>
      <c r="E133" s="670"/>
      <c r="F133" s="1005"/>
      <c r="G133" s="1005"/>
      <c r="H133" s="670"/>
      <c r="I133" s="670"/>
      <c r="J133" s="670"/>
      <c r="K133" s="670"/>
      <c r="L133" s="670"/>
      <c r="M133" s="670"/>
      <c r="N133" s="670"/>
      <c r="O133" s="670"/>
      <c r="P133" s="670"/>
      <c r="Q133" s="670"/>
      <c r="R133" s="670"/>
      <c r="S133" s="1005"/>
      <c r="T133" s="1005"/>
      <c r="U133" s="1005"/>
      <c r="V133" s="1005"/>
      <c r="W133" s="1005"/>
      <c r="X133" s="1005"/>
      <c r="Y133" s="1005"/>
      <c r="Z133" s="1005"/>
      <c r="AA133" s="1005"/>
      <c r="AB133" s="1005"/>
      <c r="AC133" s="1005"/>
      <c r="AD133" s="1005"/>
      <c r="AE133" s="1005"/>
      <c r="AF133" s="1005"/>
      <c r="AG133" s="1005"/>
      <c r="AH133" s="1005"/>
      <c r="AI133" s="1005"/>
      <c r="AJ133" s="1005"/>
      <c r="AK133" s="1387"/>
    </row>
    <row r="134" spans="1:37" s="1005" customFormat="1">
      <c r="A134" s="1030"/>
      <c r="B134" s="1031" t="s">
        <v>144</v>
      </c>
      <c r="E134" s="670"/>
      <c r="H134" s="670"/>
      <c r="I134" s="670"/>
      <c r="J134" s="670"/>
      <c r="K134" s="670">
        <f>K132</f>
        <v>578487667</v>
      </c>
      <c r="L134" s="670"/>
      <c r="M134" s="670"/>
      <c r="N134" s="670"/>
      <c r="O134" s="670"/>
      <c r="P134" s="670"/>
      <c r="Q134" s="670"/>
      <c r="R134" s="670"/>
    </row>
    <row r="135" spans="1:37" s="1005" customFormat="1">
      <c r="A135" s="1030"/>
      <c r="B135" s="1031" t="s">
        <v>145</v>
      </c>
      <c r="E135" s="670"/>
      <c r="H135" s="670"/>
      <c r="I135" s="670"/>
      <c r="J135" s="670"/>
      <c r="K135" s="1005">
        <f>SUM(K124+K111+K13)</f>
        <v>456787667</v>
      </c>
      <c r="L135" s="670"/>
      <c r="M135" s="670"/>
      <c r="N135" s="670"/>
      <c r="O135" s="670"/>
      <c r="P135" s="670"/>
      <c r="Q135" s="670"/>
      <c r="R135" s="670"/>
    </row>
    <row r="136" spans="1:37" s="1005" customFormat="1">
      <c r="A136" s="1030"/>
      <c r="B136" s="1031" t="s">
        <v>141</v>
      </c>
      <c r="E136" s="670"/>
      <c r="H136" s="670"/>
      <c r="I136" s="670"/>
      <c r="J136" s="670"/>
      <c r="K136" s="1005">
        <f>K134-K135</f>
        <v>121700000</v>
      </c>
      <c r="L136" s="670"/>
      <c r="M136" s="1385"/>
      <c r="N136" s="670"/>
      <c r="O136" s="670"/>
      <c r="P136" s="670"/>
      <c r="Q136" s="670"/>
      <c r="R136" s="670"/>
    </row>
    <row r="137" spans="1:37" s="1005" customFormat="1">
      <c r="A137" s="1030"/>
      <c r="B137" s="1031"/>
      <c r="E137" s="670"/>
      <c r="H137" s="670"/>
      <c r="I137" s="670"/>
      <c r="J137" s="670"/>
      <c r="L137" s="670"/>
      <c r="M137" s="1385"/>
      <c r="N137" s="670"/>
      <c r="O137" s="670"/>
      <c r="P137" s="670"/>
      <c r="Q137" s="670"/>
      <c r="R137" s="670"/>
    </row>
    <row r="138" spans="1:37" s="1005" customFormat="1">
      <c r="A138" s="1030"/>
      <c r="B138" s="1031" t="s">
        <v>146</v>
      </c>
      <c r="E138" s="670"/>
      <c r="H138" s="670"/>
      <c r="I138" s="670"/>
      <c r="J138" s="670"/>
      <c r="K138" s="1005">
        <f>K135</f>
        <v>456787667</v>
      </c>
      <c r="L138" s="670"/>
      <c r="M138" s="670"/>
      <c r="N138" s="670"/>
      <c r="O138" s="670"/>
      <c r="P138" s="670"/>
      <c r="Q138" s="670"/>
      <c r="R138" s="670"/>
    </row>
    <row r="139" spans="1:37" s="1005" customFormat="1">
      <c r="A139" s="1030"/>
      <c r="B139" s="1031" t="s">
        <v>147</v>
      </c>
      <c r="E139" s="670"/>
      <c r="H139" s="670"/>
      <c r="I139" s="670"/>
      <c r="J139" s="670"/>
      <c r="K139" s="670">
        <f>K13</f>
        <v>344700204</v>
      </c>
      <c r="L139" s="670"/>
      <c r="M139" s="670"/>
      <c r="N139" s="670"/>
      <c r="O139" s="670"/>
      <c r="P139" s="670"/>
      <c r="Q139" s="670"/>
      <c r="R139" s="670"/>
    </row>
    <row r="140" spans="1:37" s="1005" customFormat="1" ht="19.5" customHeight="1">
      <c r="A140" s="1030"/>
      <c r="B140" s="1005" t="s">
        <v>148</v>
      </c>
      <c r="E140" s="670"/>
      <c r="H140" s="670"/>
      <c r="I140" s="670"/>
      <c r="J140" s="1389"/>
      <c r="K140" s="670">
        <f>K138-K139</f>
        <v>112087463</v>
      </c>
      <c r="L140" s="670"/>
      <c r="M140" s="670"/>
      <c r="N140" s="670"/>
      <c r="O140" s="670"/>
      <c r="P140" s="670"/>
      <c r="Q140" s="670"/>
      <c r="R140" s="670"/>
    </row>
    <row r="141" spans="1:37" s="1005" customFormat="1">
      <c r="A141" s="1030"/>
      <c r="E141" s="670"/>
      <c r="H141" s="670"/>
      <c r="I141" s="670"/>
      <c r="J141" s="670"/>
      <c r="K141" s="670"/>
      <c r="L141" s="670"/>
      <c r="M141" s="670"/>
      <c r="N141" s="670"/>
      <c r="O141" s="670"/>
      <c r="P141" s="670"/>
      <c r="Q141" s="670"/>
      <c r="R141" s="670"/>
    </row>
    <row r="142" spans="1:37" s="1005" customFormat="1">
      <c r="A142" s="1030"/>
      <c r="E142" s="670"/>
      <c r="H142" s="670"/>
      <c r="I142" s="670"/>
      <c r="J142" s="670"/>
      <c r="K142" s="670"/>
      <c r="L142" s="670"/>
      <c r="M142" s="670"/>
      <c r="N142" s="670"/>
      <c r="O142" s="670"/>
      <c r="P142" s="670"/>
      <c r="Q142" s="670"/>
      <c r="R142" s="670"/>
    </row>
    <row r="143" spans="1:37" s="1005" customFormat="1">
      <c r="A143" s="1030"/>
      <c r="E143" s="670"/>
      <c r="H143" s="670"/>
      <c r="I143" s="670"/>
      <c r="J143" s="670"/>
      <c r="K143" s="670"/>
      <c r="L143" s="670"/>
      <c r="M143" s="670"/>
      <c r="N143" s="670"/>
      <c r="O143" s="670"/>
      <c r="P143" s="670"/>
      <c r="Q143" s="670"/>
      <c r="R143" s="670"/>
    </row>
    <row r="144" spans="1:37" s="1005" customFormat="1">
      <c r="A144" s="1030"/>
      <c r="E144" s="670"/>
      <c r="H144" s="670"/>
      <c r="I144" s="670"/>
      <c r="J144" s="670"/>
      <c r="K144" s="670"/>
      <c r="L144" s="670"/>
      <c r="M144" s="670"/>
      <c r="N144" s="670"/>
      <c r="O144" s="670"/>
      <c r="P144" s="670"/>
      <c r="Q144" s="670"/>
      <c r="R144" s="670"/>
    </row>
    <row r="145" spans="1:18" s="1005" customFormat="1">
      <c r="A145" s="1030"/>
      <c r="E145" s="670"/>
      <c r="H145" s="670"/>
      <c r="I145" s="670"/>
      <c r="J145" s="670"/>
      <c r="K145" s="670"/>
      <c r="L145" s="670"/>
      <c r="M145" s="670"/>
      <c r="N145" s="670"/>
      <c r="O145" s="670"/>
      <c r="P145" s="670"/>
      <c r="Q145" s="670"/>
      <c r="R145" s="670"/>
    </row>
    <row r="146" spans="1:18" s="1005" customFormat="1">
      <c r="A146" s="1030"/>
      <c r="E146" s="670"/>
      <c r="H146" s="670"/>
      <c r="I146" s="670"/>
      <c r="J146" s="670"/>
      <c r="K146" s="670"/>
      <c r="L146" s="670"/>
      <c r="M146" s="670"/>
      <c r="N146" s="670"/>
      <c r="O146" s="670"/>
      <c r="P146" s="670"/>
      <c r="Q146" s="670"/>
      <c r="R146" s="670"/>
    </row>
    <row r="147" spans="1:18" s="1005" customFormat="1">
      <c r="A147" s="1030"/>
      <c r="E147" s="670"/>
      <c r="H147" s="670"/>
      <c r="I147" s="670"/>
      <c r="J147" s="670"/>
      <c r="K147" s="670"/>
      <c r="L147" s="670"/>
      <c r="M147" s="670"/>
      <c r="N147" s="670"/>
      <c r="O147" s="670"/>
      <c r="P147" s="670"/>
      <c r="Q147" s="670"/>
      <c r="R147" s="670"/>
    </row>
    <row r="148" spans="1:18" s="1005" customFormat="1">
      <c r="A148" s="1030"/>
      <c r="E148" s="670"/>
      <c r="H148" s="670"/>
      <c r="I148" s="670"/>
      <c r="J148" s="670"/>
      <c r="K148" s="670"/>
      <c r="L148" s="670"/>
      <c r="M148" s="670"/>
      <c r="N148" s="670"/>
      <c r="O148" s="670"/>
      <c r="P148" s="670"/>
      <c r="Q148" s="670"/>
      <c r="R148" s="670"/>
    </row>
    <row r="149" spans="1:18" s="1005" customFormat="1">
      <c r="A149" s="1030"/>
      <c r="E149" s="670"/>
      <c r="H149" s="670"/>
      <c r="I149" s="670"/>
      <c r="J149" s="670"/>
      <c r="K149" s="670"/>
      <c r="L149" s="670"/>
      <c r="M149" s="670"/>
      <c r="N149" s="670"/>
      <c r="O149" s="670"/>
      <c r="P149" s="670"/>
      <c r="Q149" s="670"/>
      <c r="R149" s="670"/>
    </row>
    <row r="150" spans="1:18" s="1005" customFormat="1">
      <c r="A150" s="1030"/>
      <c r="E150" s="670"/>
      <c r="H150" s="670"/>
      <c r="I150" s="670"/>
      <c r="J150" s="670"/>
      <c r="K150" s="670"/>
      <c r="L150" s="670"/>
      <c r="M150" s="670"/>
      <c r="N150" s="670"/>
      <c r="O150" s="670"/>
      <c r="P150" s="670"/>
      <c r="Q150" s="670"/>
      <c r="R150" s="670"/>
    </row>
    <row r="151" spans="1:18" s="1005" customFormat="1">
      <c r="A151" s="1030"/>
      <c r="E151" s="670"/>
      <c r="H151" s="670"/>
      <c r="I151" s="670"/>
      <c r="J151" s="670"/>
      <c r="K151" s="670"/>
      <c r="L151" s="670"/>
      <c r="M151" s="670"/>
      <c r="N151" s="670"/>
      <c r="O151" s="670"/>
      <c r="P151" s="670"/>
      <c r="Q151" s="670"/>
      <c r="R151" s="670"/>
    </row>
    <row r="152" spans="1:18" s="1005" customFormat="1">
      <c r="A152" s="1030"/>
      <c r="E152" s="670"/>
      <c r="H152" s="670"/>
      <c r="I152" s="670"/>
      <c r="J152" s="670"/>
      <c r="K152" s="670"/>
      <c r="L152" s="670"/>
      <c r="M152" s="670"/>
      <c r="N152" s="670"/>
      <c r="O152" s="670"/>
      <c r="P152" s="670"/>
      <c r="Q152" s="670"/>
      <c r="R152" s="670"/>
    </row>
    <row r="153" spans="1:18" s="1005" customFormat="1">
      <c r="A153" s="1030"/>
      <c r="E153" s="670"/>
      <c r="H153" s="670"/>
      <c r="I153" s="670"/>
      <c r="J153" s="670"/>
      <c r="K153" s="670"/>
      <c r="L153" s="670"/>
      <c r="M153" s="670"/>
      <c r="N153" s="670"/>
      <c r="O153" s="670"/>
      <c r="P153" s="670"/>
      <c r="Q153" s="670"/>
      <c r="R153" s="670"/>
    </row>
    <row r="154" spans="1:18" s="1005" customFormat="1">
      <c r="A154" s="1030"/>
      <c r="E154" s="670"/>
      <c r="H154" s="670"/>
      <c r="I154" s="670"/>
      <c r="J154" s="670"/>
      <c r="K154" s="670"/>
      <c r="L154" s="670"/>
      <c r="M154" s="670"/>
      <c r="N154" s="670"/>
      <c r="O154" s="670"/>
      <c r="P154" s="670"/>
      <c r="Q154" s="670"/>
      <c r="R154" s="670"/>
    </row>
    <row r="155" spans="1:18" s="1005" customFormat="1">
      <c r="A155" s="1030"/>
      <c r="E155" s="670"/>
      <c r="H155" s="670"/>
      <c r="I155" s="670"/>
      <c r="J155" s="670"/>
      <c r="K155" s="670"/>
      <c r="L155" s="670"/>
      <c r="M155" s="670"/>
      <c r="N155" s="670"/>
      <c r="O155" s="670"/>
      <c r="P155" s="670"/>
      <c r="Q155" s="670"/>
      <c r="R155" s="670"/>
    </row>
    <row r="156" spans="1:18" s="1005" customFormat="1">
      <c r="A156" s="1030"/>
      <c r="E156" s="670"/>
      <c r="H156" s="670"/>
      <c r="I156" s="670"/>
      <c r="J156" s="670"/>
      <c r="K156" s="670"/>
      <c r="L156" s="670"/>
      <c r="M156" s="670"/>
      <c r="N156" s="670"/>
      <c r="O156" s="670"/>
      <c r="P156" s="670"/>
      <c r="Q156" s="670"/>
      <c r="R156" s="670"/>
    </row>
    <row r="157" spans="1:18" s="1005" customFormat="1">
      <c r="A157" s="1030"/>
      <c r="E157" s="670"/>
      <c r="H157" s="670"/>
      <c r="I157" s="670"/>
      <c r="J157" s="670"/>
      <c r="K157" s="670"/>
      <c r="L157" s="670"/>
      <c r="M157" s="670"/>
      <c r="N157" s="670"/>
      <c r="O157" s="670"/>
      <c r="P157" s="670"/>
      <c r="Q157" s="670"/>
      <c r="R157" s="670"/>
    </row>
    <row r="158" spans="1:18" s="1005" customFormat="1">
      <c r="A158" s="1030"/>
      <c r="E158" s="670"/>
      <c r="H158" s="670"/>
      <c r="I158" s="670"/>
      <c r="J158" s="670"/>
      <c r="K158" s="670"/>
      <c r="L158" s="670"/>
      <c r="M158" s="670"/>
      <c r="N158" s="670"/>
      <c r="O158" s="670"/>
      <c r="P158" s="670"/>
      <c r="Q158" s="670"/>
      <c r="R158" s="670"/>
    </row>
    <row r="159" spans="1:18" s="1005" customFormat="1">
      <c r="A159" s="1030"/>
      <c r="E159" s="670"/>
      <c r="H159" s="670"/>
      <c r="I159" s="670"/>
      <c r="J159" s="670"/>
      <c r="K159" s="670"/>
      <c r="L159" s="670"/>
      <c r="M159" s="670"/>
      <c r="N159" s="670"/>
      <c r="O159" s="670"/>
      <c r="P159" s="670"/>
      <c r="Q159" s="670"/>
      <c r="R159" s="670"/>
    </row>
    <row r="160" spans="1:18" s="1005" customFormat="1">
      <c r="A160" s="1030"/>
      <c r="E160" s="670"/>
      <c r="H160" s="670"/>
      <c r="I160" s="670"/>
      <c r="J160" s="670"/>
      <c r="K160" s="670"/>
      <c r="L160" s="670"/>
      <c r="M160" s="670"/>
      <c r="N160" s="670"/>
      <c r="O160" s="670"/>
      <c r="P160" s="670"/>
      <c r="Q160" s="670"/>
      <c r="R160" s="670"/>
    </row>
    <row r="161" spans="1:18" s="1005" customFormat="1">
      <c r="A161" s="1030"/>
      <c r="E161" s="670"/>
      <c r="H161" s="670"/>
      <c r="I161" s="670"/>
      <c r="J161" s="670"/>
      <c r="K161" s="670"/>
      <c r="L161" s="670"/>
      <c r="M161" s="670"/>
      <c r="N161" s="670"/>
      <c r="O161" s="670"/>
      <c r="P161" s="670"/>
      <c r="Q161" s="670"/>
      <c r="R161" s="670"/>
    </row>
    <row r="162" spans="1:18" s="1005" customFormat="1">
      <c r="A162" s="1030"/>
      <c r="E162" s="670"/>
      <c r="H162" s="670"/>
      <c r="I162" s="670"/>
      <c r="J162" s="670"/>
      <c r="K162" s="670"/>
      <c r="L162" s="670"/>
      <c r="M162" s="670"/>
      <c r="N162" s="670"/>
      <c r="O162" s="670"/>
      <c r="P162" s="670"/>
      <c r="Q162" s="670"/>
      <c r="R162" s="670"/>
    </row>
    <row r="163" spans="1:18" s="1005" customFormat="1">
      <c r="A163" s="1030"/>
      <c r="E163" s="670"/>
      <c r="H163" s="670"/>
      <c r="I163" s="670"/>
      <c r="J163" s="670"/>
      <c r="K163" s="670"/>
      <c r="L163" s="670"/>
      <c r="M163" s="670"/>
      <c r="N163" s="670"/>
      <c r="O163" s="670"/>
      <c r="P163" s="670"/>
      <c r="Q163" s="670"/>
      <c r="R163" s="670"/>
    </row>
    <row r="164" spans="1:18" s="1005" customFormat="1">
      <c r="A164" s="1030"/>
      <c r="E164" s="670"/>
      <c r="H164" s="670"/>
      <c r="I164" s="670"/>
      <c r="J164" s="670"/>
      <c r="K164" s="670"/>
      <c r="L164" s="670"/>
      <c r="M164" s="670"/>
      <c r="N164" s="670"/>
      <c r="O164" s="670"/>
      <c r="P164" s="670"/>
      <c r="Q164" s="670"/>
      <c r="R164" s="670"/>
    </row>
    <row r="165" spans="1:18" s="1005" customFormat="1">
      <c r="A165" s="1030"/>
      <c r="E165" s="670"/>
      <c r="H165" s="670"/>
      <c r="I165" s="670"/>
      <c r="J165" s="670"/>
      <c r="K165" s="670"/>
      <c r="L165" s="670"/>
      <c r="M165" s="670"/>
      <c r="N165" s="670"/>
      <c r="O165" s="670"/>
      <c r="P165" s="670"/>
      <c r="Q165" s="670"/>
      <c r="R165" s="670"/>
    </row>
    <row r="166" spans="1:18" s="1005" customFormat="1">
      <c r="A166" s="1030"/>
      <c r="E166" s="670"/>
      <c r="H166" s="670"/>
      <c r="I166" s="670"/>
      <c r="J166" s="670"/>
      <c r="K166" s="670"/>
      <c r="L166" s="670"/>
      <c r="M166" s="670"/>
      <c r="N166" s="670"/>
      <c r="O166" s="670"/>
      <c r="P166" s="670"/>
      <c r="Q166" s="670"/>
      <c r="R166" s="670"/>
    </row>
    <row r="167" spans="1:18" s="1005" customFormat="1">
      <c r="A167" s="1030"/>
      <c r="E167" s="670"/>
      <c r="H167" s="670"/>
      <c r="I167" s="670"/>
      <c r="J167" s="670"/>
      <c r="K167" s="670"/>
      <c r="L167" s="670"/>
      <c r="M167" s="670"/>
      <c r="N167" s="670"/>
      <c r="O167" s="670"/>
      <c r="P167" s="670"/>
      <c r="Q167" s="670"/>
      <c r="R167" s="670"/>
    </row>
    <row r="168" spans="1:18" s="1005" customFormat="1">
      <c r="A168" s="1030"/>
      <c r="E168" s="670"/>
      <c r="H168" s="670"/>
      <c r="I168" s="670"/>
      <c r="J168" s="670"/>
      <c r="K168" s="670"/>
      <c r="L168" s="670"/>
      <c r="M168" s="670"/>
      <c r="N168" s="670"/>
      <c r="O168" s="670"/>
      <c r="P168" s="670"/>
      <c r="Q168" s="670"/>
      <c r="R168" s="670"/>
    </row>
    <row r="169" spans="1:18" s="1005" customFormat="1">
      <c r="A169" s="1030"/>
      <c r="E169" s="670"/>
      <c r="H169" s="670"/>
      <c r="I169" s="670"/>
      <c r="J169" s="670"/>
      <c r="K169" s="670"/>
      <c r="L169" s="670"/>
      <c r="M169" s="670"/>
      <c r="N169" s="670"/>
      <c r="O169" s="670"/>
      <c r="P169" s="670"/>
      <c r="Q169" s="670"/>
      <c r="R169" s="670"/>
    </row>
    <row r="170" spans="1:18" s="1005" customFormat="1">
      <c r="A170" s="1030"/>
      <c r="E170" s="670"/>
      <c r="H170" s="670"/>
      <c r="I170" s="670"/>
      <c r="J170" s="670"/>
      <c r="K170" s="670"/>
      <c r="L170" s="670"/>
      <c r="M170" s="670"/>
      <c r="N170" s="670"/>
      <c r="O170" s="670"/>
      <c r="P170" s="670"/>
      <c r="Q170" s="670"/>
      <c r="R170" s="670"/>
    </row>
    <row r="171" spans="1:18" s="1005" customFormat="1">
      <c r="A171" s="1030"/>
      <c r="E171" s="670"/>
      <c r="H171" s="670"/>
      <c r="I171" s="670"/>
      <c r="J171" s="670"/>
      <c r="K171" s="670"/>
      <c r="L171" s="670"/>
      <c r="M171" s="670"/>
      <c r="N171" s="670"/>
      <c r="O171" s="670"/>
      <c r="P171" s="670"/>
      <c r="Q171" s="670"/>
      <c r="R171" s="670"/>
    </row>
    <row r="172" spans="1:18" s="1005" customFormat="1">
      <c r="A172" s="1030"/>
      <c r="E172" s="670"/>
      <c r="H172" s="670"/>
      <c r="I172" s="670"/>
      <c r="J172" s="670"/>
      <c r="K172" s="670"/>
      <c r="L172" s="670"/>
      <c r="M172" s="670"/>
      <c r="N172" s="670"/>
      <c r="O172" s="670"/>
      <c r="P172" s="670"/>
      <c r="Q172" s="670"/>
      <c r="R172" s="670"/>
    </row>
    <row r="173" spans="1:18" s="1005" customFormat="1">
      <c r="A173" s="1030"/>
      <c r="E173" s="670"/>
      <c r="H173" s="670"/>
      <c r="I173" s="670"/>
      <c r="J173" s="670"/>
      <c r="K173" s="670"/>
      <c r="L173" s="670"/>
      <c r="M173" s="670"/>
      <c r="N173" s="670"/>
      <c r="O173" s="670"/>
      <c r="P173" s="670"/>
      <c r="Q173" s="670"/>
      <c r="R173" s="670"/>
    </row>
    <row r="174" spans="1:18" s="1005" customFormat="1">
      <c r="A174" s="1030"/>
      <c r="E174" s="670"/>
      <c r="H174" s="670"/>
      <c r="I174" s="670"/>
      <c r="J174" s="670"/>
      <c r="K174" s="670"/>
      <c r="L174" s="670"/>
      <c r="M174" s="670"/>
      <c r="N174" s="670"/>
      <c r="O174" s="670"/>
      <c r="P174" s="670"/>
      <c r="Q174" s="670"/>
      <c r="R174" s="670"/>
    </row>
    <row r="175" spans="1:18" s="1005" customFormat="1">
      <c r="A175" s="1030"/>
      <c r="E175" s="670"/>
      <c r="H175" s="670"/>
      <c r="I175" s="670"/>
      <c r="J175" s="670"/>
      <c r="K175" s="670"/>
      <c r="L175" s="670"/>
      <c r="M175" s="670"/>
      <c r="N175" s="670"/>
      <c r="O175" s="670"/>
      <c r="P175" s="670"/>
      <c r="Q175" s="670"/>
      <c r="R175" s="670"/>
    </row>
    <row r="176" spans="1:18" s="1005" customFormat="1">
      <c r="A176" s="1030"/>
      <c r="E176" s="670"/>
      <c r="H176" s="670"/>
      <c r="I176" s="670"/>
      <c r="J176" s="670"/>
      <c r="K176" s="670"/>
      <c r="L176" s="670"/>
      <c r="M176" s="670"/>
      <c r="N176" s="670"/>
      <c r="O176" s="670"/>
      <c r="P176" s="670"/>
      <c r="Q176" s="670"/>
      <c r="R176" s="670"/>
    </row>
    <row r="177" spans="1:18" s="1005" customFormat="1">
      <c r="A177" s="1030"/>
      <c r="E177" s="670"/>
      <c r="H177" s="670"/>
      <c r="I177" s="670"/>
      <c r="J177" s="670"/>
      <c r="K177" s="670"/>
      <c r="L177" s="670"/>
      <c r="M177" s="670"/>
      <c r="N177" s="670"/>
      <c r="O177" s="670"/>
      <c r="P177" s="670"/>
      <c r="Q177" s="670"/>
      <c r="R177" s="670"/>
    </row>
    <row r="178" spans="1:18" s="1005" customFormat="1">
      <c r="A178" s="1030"/>
      <c r="E178" s="670"/>
      <c r="H178" s="670"/>
      <c r="I178" s="670"/>
      <c r="J178" s="670"/>
      <c r="K178" s="670"/>
      <c r="L178" s="670"/>
      <c r="M178" s="670"/>
      <c r="N178" s="670"/>
      <c r="O178" s="670"/>
      <c r="P178" s="670"/>
      <c r="Q178" s="670"/>
      <c r="R178" s="670"/>
    </row>
    <row r="179" spans="1:18" s="1005" customFormat="1">
      <c r="A179" s="1030"/>
      <c r="E179" s="670"/>
      <c r="H179" s="670"/>
      <c r="I179" s="670"/>
      <c r="J179" s="670"/>
      <c r="K179" s="670"/>
      <c r="L179" s="670"/>
      <c r="M179" s="670"/>
      <c r="N179" s="670"/>
      <c r="O179" s="670"/>
      <c r="P179" s="670"/>
      <c r="Q179" s="670"/>
      <c r="R179" s="670"/>
    </row>
    <row r="180" spans="1:18" s="1005" customFormat="1">
      <c r="A180" s="1030"/>
      <c r="E180" s="670"/>
      <c r="H180" s="670"/>
      <c r="I180" s="670"/>
      <c r="J180" s="670"/>
      <c r="K180" s="670"/>
      <c r="L180" s="670"/>
      <c r="M180" s="670"/>
      <c r="N180" s="670"/>
      <c r="O180" s="670"/>
      <c r="P180" s="670"/>
      <c r="Q180" s="670"/>
      <c r="R180" s="670"/>
    </row>
    <row r="181" spans="1:18" s="1005" customFormat="1">
      <c r="A181" s="1030"/>
      <c r="E181" s="670"/>
      <c r="H181" s="670"/>
      <c r="I181" s="670"/>
      <c r="J181" s="670"/>
      <c r="K181" s="670"/>
      <c r="L181" s="670"/>
      <c r="M181" s="670"/>
      <c r="N181" s="670"/>
      <c r="O181" s="670"/>
      <c r="P181" s="670"/>
      <c r="Q181" s="670"/>
      <c r="R181" s="670"/>
    </row>
    <row r="182" spans="1:18" s="1005" customFormat="1">
      <c r="A182" s="1030"/>
      <c r="E182" s="670"/>
      <c r="H182" s="670"/>
      <c r="I182" s="670"/>
      <c r="J182" s="670"/>
      <c r="K182" s="670"/>
      <c r="L182" s="670"/>
      <c r="M182" s="670"/>
      <c r="N182" s="670"/>
      <c r="O182" s="670"/>
      <c r="P182" s="670"/>
      <c r="Q182" s="670"/>
      <c r="R182" s="670"/>
    </row>
    <row r="183" spans="1:18" s="1005" customFormat="1">
      <c r="A183" s="1030"/>
      <c r="E183" s="670"/>
      <c r="H183" s="670"/>
      <c r="I183" s="670"/>
      <c r="J183" s="670"/>
      <c r="K183" s="670"/>
      <c r="L183" s="670"/>
      <c r="M183" s="670"/>
      <c r="N183" s="670"/>
      <c r="O183" s="670"/>
      <c r="P183" s="670"/>
      <c r="Q183" s="670"/>
      <c r="R183" s="670"/>
    </row>
    <row r="184" spans="1:18" s="1005" customFormat="1">
      <c r="A184" s="1030"/>
      <c r="E184" s="670"/>
      <c r="H184" s="670"/>
      <c r="I184" s="670"/>
      <c r="J184" s="670"/>
      <c r="K184" s="670"/>
      <c r="L184" s="670"/>
      <c r="M184" s="670"/>
      <c r="N184" s="670"/>
      <c r="O184" s="670"/>
      <c r="P184" s="670"/>
      <c r="Q184" s="670"/>
      <c r="R184" s="670"/>
    </row>
    <row r="185" spans="1:18" s="1005" customFormat="1">
      <c r="A185" s="1030"/>
      <c r="E185" s="670"/>
      <c r="H185" s="670"/>
      <c r="I185" s="670"/>
      <c r="J185" s="670"/>
      <c r="K185" s="670"/>
      <c r="L185" s="670"/>
      <c r="M185" s="670"/>
      <c r="N185" s="670"/>
      <c r="O185" s="670"/>
      <c r="P185" s="670"/>
      <c r="Q185" s="670"/>
      <c r="R185" s="670"/>
    </row>
    <row r="186" spans="1:18" s="1005" customFormat="1">
      <c r="A186" s="1030"/>
      <c r="E186" s="670"/>
      <c r="H186" s="670"/>
      <c r="I186" s="670"/>
      <c r="J186" s="670"/>
      <c r="K186" s="670"/>
      <c r="L186" s="670"/>
      <c r="M186" s="670"/>
      <c r="N186" s="670"/>
      <c r="O186" s="670"/>
      <c r="P186" s="670"/>
      <c r="Q186" s="670"/>
      <c r="R186" s="670"/>
    </row>
    <row r="187" spans="1:18" s="1005" customFormat="1">
      <c r="A187" s="1030"/>
      <c r="E187" s="670"/>
      <c r="H187" s="670"/>
      <c r="I187" s="670"/>
      <c r="J187" s="670"/>
      <c r="K187" s="670"/>
      <c r="L187" s="670"/>
      <c r="M187" s="670"/>
      <c r="N187" s="670"/>
      <c r="O187" s="670"/>
      <c r="P187" s="670"/>
      <c r="Q187" s="670"/>
      <c r="R187" s="670"/>
    </row>
    <row r="188" spans="1:18" s="1005" customFormat="1">
      <c r="A188" s="1030"/>
      <c r="E188" s="670"/>
      <c r="H188" s="670"/>
      <c r="I188" s="670"/>
      <c r="J188" s="670"/>
      <c r="K188" s="670"/>
      <c r="L188" s="670"/>
      <c r="M188" s="670"/>
      <c r="N188" s="670"/>
      <c r="O188" s="670"/>
      <c r="P188" s="670"/>
      <c r="Q188" s="670"/>
      <c r="R188" s="670"/>
    </row>
    <row r="189" spans="1:18" s="1005" customFormat="1">
      <c r="A189" s="1030"/>
      <c r="E189" s="670"/>
      <c r="H189" s="670"/>
      <c r="I189" s="670"/>
      <c r="J189" s="670"/>
      <c r="K189" s="670"/>
      <c r="L189" s="670"/>
      <c r="M189" s="670"/>
      <c r="N189" s="670"/>
      <c r="O189" s="670"/>
      <c r="P189" s="670"/>
      <c r="Q189" s="670"/>
      <c r="R189" s="670"/>
    </row>
    <row r="190" spans="1:18" s="1005" customFormat="1">
      <c r="A190" s="1030"/>
      <c r="E190" s="670"/>
      <c r="H190" s="670"/>
      <c r="I190" s="670"/>
      <c r="J190" s="670"/>
      <c r="K190" s="670"/>
      <c r="L190" s="670"/>
      <c r="M190" s="670"/>
      <c r="N190" s="670"/>
      <c r="O190" s="670"/>
      <c r="P190" s="670"/>
      <c r="Q190" s="670"/>
      <c r="R190" s="670"/>
    </row>
    <row r="191" spans="1:18" s="1005" customFormat="1">
      <c r="A191" s="1030"/>
      <c r="E191" s="670"/>
      <c r="H191" s="670"/>
      <c r="I191" s="670"/>
      <c r="J191" s="670"/>
      <c r="K191" s="670"/>
      <c r="L191" s="670"/>
      <c r="M191" s="670"/>
      <c r="N191" s="670"/>
      <c r="O191" s="670"/>
      <c r="P191" s="670"/>
      <c r="Q191" s="670"/>
      <c r="R191" s="670"/>
    </row>
    <row r="192" spans="1:18" s="1005" customFormat="1">
      <c r="A192" s="1030"/>
      <c r="E192" s="670"/>
      <c r="H192" s="670"/>
      <c r="I192" s="670"/>
      <c r="J192" s="670"/>
      <c r="K192" s="670"/>
      <c r="L192" s="670"/>
      <c r="M192" s="670"/>
      <c r="N192" s="670"/>
      <c r="O192" s="670"/>
      <c r="P192" s="670"/>
      <c r="Q192" s="670"/>
      <c r="R192" s="670"/>
    </row>
    <row r="193" spans="1:18" s="1005" customFormat="1">
      <c r="A193" s="1030"/>
      <c r="E193" s="670"/>
      <c r="H193" s="670"/>
      <c r="I193" s="670"/>
      <c r="J193" s="670"/>
      <c r="K193" s="670"/>
      <c r="L193" s="670"/>
      <c r="M193" s="670"/>
      <c r="N193" s="670"/>
      <c r="O193" s="670"/>
      <c r="P193" s="670"/>
      <c r="Q193" s="670"/>
      <c r="R193" s="670"/>
    </row>
    <row r="194" spans="1:18" s="1005" customFormat="1">
      <c r="A194" s="1030"/>
      <c r="E194" s="670"/>
      <c r="H194" s="670"/>
      <c r="I194" s="670"/>
      <c r="J194" s="670"/>
      <c r="K194" s="670"/>
      <c r="L194" s="670"/>
      <c r="M194" s="670"/>
      <c r="N194" s="670"/>
      <c r="O194" s="670"/>
      <c r="P194" s="670"/>
      <c r="Q194" s="670"/>
      <c r="R194" s="670"/>
    </row>
    <row r="195" spans="1:18" s="1005" customFormat="1">
      <c r="A195" s="1030"/>
      <c r="E195" s="670"/>
      <c r="H195" s="670"/>
      <c r="I195" s="670"/>
      <c r="J195" s="670"/>
      <c r="K195" s="670"/>
      <c r="L195" s="670"/>
      <c r="M195" s="670"/>
      <c r="N195" s="670"/>
      <c r="O195" s="670"/>
      <c r="P195" s="670"/>
      <c r="Q195" s="670"/>
      <c r="R195" s="670"/>
    </row>
    <row r="196" spans="1:18" s="1005" customFormat="1">
      <c r="A196" s="1030"/>
      <c r="E196" s="670"/>
      <c r="H196" s="670"/>
      <c r="I196" s="670"/>
      <c r="J196" s="670"/>
      <c r="K196" s="670"/>
      <c r="L196" s="670"/>
      <c r="M196" s="670"/>
      <c r="N196" s="670"/>
      <c r="O196" s="670"/>
      <c r="P196" s="670"/>
      <c r="Q196" s="670"/>
      <c r="R196" s="670"/>
    </row>
    <row r="197" spans="1:18" s="1005" customFormat="1">
      <c r="A197" s="1030"/>
      <c r="E197" s="670"/>
      <c r="H197" s="670"/>
      <c r="I197" s="670"/>
      <c r="J197" s="670"/>
      <c r="K197" s="670"/>
      <c r="L197" s="670"/>
      <c r="M197" s="670"/>
      <c r="N197" s="670"/>
      <c r="O197" s="670"/>
      <c r="P197" s="670"/>
      <c r="Q197" s="670"/>
      <c r="R197" s="670"/>
    </row>
    <row r="198" spans="1:18" s="1005" customFormat="1">
      <c r="A198" s="1030"/>
      <c r="E198" s="670"/>
      <c r="H198" s="670"/>
      <c r="I198" s="670"/>
      <c r="J198" s="670"/>
      <c r="K198" s="670"/>
      <c r="L198" s="670"/>
      <c r="M198" s="670"/>
      <c r="N198" s="670"/>
      <c r="O198" s="670"/>
      <c r="P198" s="670"/>
      <c r="Q198" s="670"/>
      <c r="R198" s="670"/>
    </row>
    <row r="199" spans="1:18" s="1005" customFormat="1">
      <c r="A199" s="1030"/>
      <c r="E199" s="670"/>
      <c r="H199" s="670"/>
      <c r="I199" s="670"/>
      <c r="J199" s="670"/>
      <c r="K199" s="670"/>
      <c r="L199" s="670"/>
      <c r="M199" s="670"/>
      <c r="N199" s="670"/>
      <c r="O199" s="670"/>
      <c r="P199" s="670"/>
      <c r="Q199" s="670"/>
      <c r="R199" s="670"/>
    </row>
    <row r="200" spans="1:18" s="1005" customFormat="1">
      <c r="A200" s="1030"/>
      <c r="E200" s="670"/>
      <c r="H200" s="670"/>
      <c r="I200" s="670"/>
      <c r="J200" s="670"/>
      <c r="K200" s="670"/>
      <c r="L200" s="670"/>
      <c r="M200" s="670"/>
      <c r="N200" s="670"/>
      <c r="O200" s="670"/>
      <c r="P200" s="670"/>
      <c r="Q200" s="670"/>
      <c r="R200" s="670"/>
    </row>
    <row r="201" spans="1:18" s="1005" customFormat="1">
      <c r="A201" s="1030"/>
      <c r="E201" s="670"/>
      <c r="H201" s="670"/>
      <c r="I201" s="670"/>
      <c r="J201" s="670"/>
      <c r="K201" s="670"/>
      <c r="L201" s="670"/>
      <c r="M201" s="670"/>
      <c r="N201" s="670"/>
      <c r="O201" s="670"/>
      <c r="P201" s="670"/>
      <c r="Q201" s="670"/>
      <c r="R201" s="670"/>
    </row>
    <row r="202" spans="1:18" s="1005" customFormat="1">
      <c r="A202" s="1030"/>
      <c r="E202" s="670"/>
      <c r="H202" s="670"/>
      <c r="I202" s="670"/>
      <c r="J202" s="670"/>
      <c r="K202" s="670"/>
      <c r="L202" s="670"/>
      <c r="M202" s="670"/>
      <c r="N202" s="670"/>
      <c r="O202" s="670"/>
      <c r="P202" s="670"/>
      <c r="Q202" s="670"/>
      <c r="R202" s="670"/>
    </row>
    <row r="203" spans="1:18" s="1005" customFormat="1">
      <c r="A203" s="1030"/>
      <c r="E203" s="670"/>
      <c r="H203" s="670"/>
      <c r="I203" s="670"/>
      <c r="J203" s="670"/>
      <c r="K203" s="670"/>
      <c r="L203" s="670"/>
      <c r="M203" s="670"/>
      <c r="N203" s="670"/>
      <c r="O203" s="670"/>
      <c r="P203" s="670"/>
      <c r="Q203" s="670"/>
      <c r="R203" s="670"/>
    </row>
    <row r="204" spans="1:18" s="1005" customFormat="1">
      <c r="A204" s="1030"/>
      <c r="E204" s="670"/>
      <c r="H204" s="670"/>
      <c r="I204" s="670"/>
      <c r="J204" s="670"/>
      <c r="K204" s="670"/>
      <c r="L204" s="670"/>
      <c r="M204" s="670"/>
      <c r="N204" s="670"/>
      <c r="O204" s="670"/>
      <c r="P204" s="670"/>
      <c r="Q204" s="670"/>
      <c r="R204" s="670"/>
    </row>
    <row r="205" spans="1:18" s="1005" customFormat="1">
      <c r="A205" s="1030"/>
      <c r="E205" s="670"/>
      <c r="H205" s="670"/>
      <c r="I205" s="670"/>
      <c r="J205" s="670"/>
      <c r="K205" s="670"/>
      <c r="L205" s="670"/>
      <c r="M205" s="670"/>
      <c r="N205" s="670"/>
      <c r="O205" s="670"/>
      <c r="P205" s="670"/>
      <c r="Q205" s="670"/>
      <c r="R205" s="670"/>
    </row>
    <row r="206" spans="1:18" s="1005" customFormat="1">
      <c r="A206" s="1030"/>
      <c r="E206" s="670"/>
      <c r="H206" s="670"/>
      <c r="I206" s="670"/>
      <c r="J206" s="670"/>
      <c r="K206" s="670"/>
      <c r="L206" s="670"/>
      <c r="M206" s="670"/>
      <c r="N206" s="670"/>
      <c r="O206" s="670"/>
      <c r="P206" s="670"/>
      <c r="Q206" s="670"/>
      <c r="R206" s="670"/>
    </row>
    <row r="207" spans="1:18" s="1005" customFormat="1">
      <c r="A207" s="1030"/>
      <c r="E207" s="670"/>
      <c r="H207" s="670"/>
      <c r="I207" s="670"/>
      <c r="J207" s="670"/>
      <c r="K207" s="670"/>
      <c r="L207" s="670"/>
      <c r="M207" s="670"/>
      <c r="N207" s="670"/>
      <c r="O207" s="670"/>
      <c r="P207" s="670"/>
      <c r="Q207" s="670"/>
      <c r="R207" s="670"/>
    </row>
    <row r="208" spans="1:18" s="1005" customFormat="1">
      <c r="A208" s="1030"/>
      <c r="E208" s="670"/>
      <c r="H208" s="670"/>
      <c r="I208" s="670"/>
      <c r="J208" s="670"/>
      <c r="K208" s="670"/>
      <c r="L208" s="670"/>
      <c r="M208" s="670"/>
      <c r="N208" s="670"/>
      <c r="O208" s="670"/>
      <c r="P208" s="670"/>
      <c r="Q208" s="670"/>
      <c r="R208" s="670"/>
    </row>
    <row r="209" spans="1:18" s="1005" customFormat="1">
      <c r="A209" s="1030"/>
      <c r="E209" s="670"/>
      <c r="H209" s="670"/>
      <c r="I209" s="670"/>
      <c r="J209" s="670"/>
      <c r="K209" s="670"/>
      <c r="L209" s="670"/>
      <c r="M209" s="670"/>
      <c r="N209" s="670"/>
      <c r="O209" s="670"/>
      <c r="P209" s="670"/>
      <c r="Q209" s="670"/>
      <c r="R209" s="670"/>
    </row>
    <row r="210" spans="1:18" s="1005" customFormat="1">
      <c r="A210" s="1030"/>
      <c r="E210" s="670"/>
      <c r="H210" s="670"/>
      <c r="I210" s="670"/>
      <c r="J210" s="670"/>
      <c r="K210" s="670"/>
      <c r="L210" s="670"/>
      <c r="M210" s="670"/>
      <c r="N210" s="670"/>
      <c r="O210" s="670"/>
      <c r="P210" s="670"/>
      <c r="Q210" s="670"/>
      <c r="R210" s="670"/>
    </row>
    <row r="211" spans="1:18" s="1005" customFormat="1">
      <c r="A211" s="1030"/>
      <c r="E211" s="670"/>
      <c r="H211" s="670"/>
      <c r="I211" s="670"/>
      <c r="J211" s="670"/>
      <c r="K211" s="670"/>
      <c r="L211" s="670"/>
      <c r="M211" s="670"/>
      <c r="N211" s="670"/>
      <c r="O211" s="670"/>
      <c r="P211" s="670"/>
      <c r="Q211" s="670"/>
      <c r="R211" s="670"/>
    </row>
    <row r="212" spans="1:18" s="1005" customFormat="1">
      <c r="A212" s="1030"/>
      <c r="E212" s="670"/>
      <c r="H212" s="670"/>
      <c r="I212" s="670"/>
      <c r="J212" s="670"/>
      <c r="K212" s="670"/>
      <c r="L212" s="670"/>
      <c r="M212" s="670"/>
      <c r="N212" s="670"/>
      <c r="O212" s="670"/>
      <c r="P212" s="670"/>
      <c r="Q212" s="670"/>
      <c r="R212" s="670"/>
    </row>
    <row r="213" spans="1:18" s="1005" customFormat="1">
      <c r="A213" s="1030"/>
      <c r="E213" s="670"/>
      <c r="H213" s="670"/>
      <c r="I213" s="670"/>
      <c r="J213" s="670"/>
      <c r="K213" s="670"/>
      <c r="L213" s="670"/>
      <c r="M213" s="670"/>
      <c r="N213" s="670"/>
      <c r="O213" s="670"/>
      <c r="P213" s="670"/>
      <c r="Q213" s="670"/>
      <c r="R213" s="670"/>
    </row>
    <row r="214" spans="1:18" s="1005" customFormat="1">
      <c r="A214" s="1030"/>
      <c r="E214" s="670"/>
      <c r="H214" s="670"/>
      <c r="I214" s="670"/>
      <c r="J214" s="670"/>
      <c r="K214" s="670"/>
      <c r="L214" s="670"/>
      <c r="M214" s="670"/>
      <c r="N214" s="670"/>
      <c r="O214" s="670"/>
      <c r="P214" s="670"/>
      <c r="Q214" s="670"/>
      <c r="R214" s="670"/>
    </row>
    <row r="215" spans="1:18" s="1005" customFormat="1">
      <c r="A215" s="1030"/>
      <c r="E215" s="670"/>
      <c r="H215" s="670"/>
      <c r="I215" s="670"/>
      <c r="J215" s="670"/>
      <c r="K215" s="670"/>
      <c r="L215" s="670"/>
      <c r="M215" s="670"/>
      <c r="N215" s="670"/>
      <c r="O215" s="670"/>
      <c r="P215" s="670"/>
      <c r="Q215" s="670"/>
      <c r="R215" s="670"/>
    </row>
    <row r="216" spans="1:18" s="1005" customFormat="1">
      <c r="A216" s="1030"/>
      <c r="E216" s="670"/>
      <c r="H216" s="670"/>
      <c r="I216" s="670"/>
      <c r="J216" s="670"/>
      <c r="K216" s="670"/>
      <c r="L216" s="670"/>
      <c r="M216" s="670"/>
      <c r="N216" s="670"/>
      <c r="O216" s="670"/>
      <c r="P216" s="670"/>
      <c r="Q216" s="670"/>
      <c r="R216" s="670"/>
    </row>
    <row r="217" spans="1:18" s="1005" customFormat="1">
      <c r="A217" s="1030"/>
      <c r="E217" s="670"/>
      <c r="H217" s="670"/>
      <c r="I217" s="670"/>
      <c r="J217" s="670"/>
      <c r="K217" s="670"/>
      <c r="L217" s="670"/>
      <c r="M217" s="670"/>
      <c r="N217" s="670"/>
      <c r="O217" s="670"/>
      <c r="P217" s="670"/>
      <c r="Q217" s="670"/>
      <c r="R217" s="670"/>
    </row>
    <row r="218" spans="1:18" s="1005" customFormat="1">
      <c r="A218" s="1030"/>
      <c r="E218" s="670"/>
      <c r="H218" s="670"/>
      <c r="I218" s="670"/>
      <c r="J218" s="670"/>
      <c r="K218" s="670"/>
      <c r="L218" s="670"/>
      <c r="M218" s="670"/>
      <c r="N218" s="670"/>
      <c r="O218" s="670"/>
      <c r="P218" s="670"/>
      <c r="Q218" s="670"/>
      <c r="R218" s="670"/>
    </row>
    <row r="219" spans="1:18" s="1005" customFormat="1">
      <c r="A219" s="1030"/>
      <c r="E219" s="670"/>
      <c r="H219" s="670"/>
      <c r="I219" s="670"/>
      <c r="J219" s="670"/>
      <c r="K219" s="670"/>
      <c r="L219" s="670"/>
      <c r="M219" s="670"/>
      <c r="N219" s="670"/>
      <c r="O219" s="670"/>
      <c r="P219" s="670"/>
      <c r="Q219" s="670"/>
      <c r="R219" s="670"/>
    </row>
    <row r="220" spans="1:18" s="1005" customFormat="1">
      <c r="A220" s="1030"/>
      <c r="E220" s="670"/>
      <c r="H220" s="670"/>
      <c r="I220" s="670"/>
      <c r="J220" s="670"/>
      <c r="K220" s="670"/>
      <c r="L220" s="670"/>
      <c r="M220" s="670"/>
      <c r="N220" s="670"/>
      <c r="O220" s="670"/>
      <c r="P220" s="670"/>
      <c r="Q220" s="670"/>
      <c r="R220" s="670"/>
    </row>
    <row r="221" spans="1:18" s="1005" customFormat="1">
      <c r="A221" s="1030"/>
      <c r="E221" s="670"/>
      <c r="H221" s="670"/>
      <c r="I221" s="670"/>
      <c r="J221" s="670"/>
      <c r="K221" s="670"/>
      <c r="L221" s="670"/>
      <c r="M221" s="670"/>
      <c r="N221" s="670"/>
      <c r="O221" s="670"/>
      <c r="P221" s="670"/>
      <c r="Q221" s="670"/>
      <c r="R221" s="670"/>
    </row>
    <row r="222" spans="1:18" s="1005" customFormat="1">
      <c r="A222" s="1030"/>
      <c r="E222" s="670"/>
      <c r="H222" s="670"/>
      <c r="I222" s="670"/>
      <c r="J222" s="670"/>
      <c r="K222" s="670"/>
      <c r="L222" s="670"/>
      <c r="M222" s="670"/>
      <c r="N222" s="670"/>
      <c r="O222" s="670"/>
      <c r="P222" s="670"/>
      <c r="Q222" s="670"/>
      <c r="R222" s="670"/>
    </row>
    <row r="223" spans="1:18" s="1005" customFormat="1">
      <c r="A223" s="1030"/>
      <c r="E223" s="670"/>
      <c r="H223" s="670"/>
      <c r="I223" s="670"/>
      <c r="J223" s="670"/>
      <c r="K223" s="670"/>
      <c r="L223" s="670"/>
      <c r="M223" s="670"/>
      <c r="N223" s="670"/>
      <c r="O223" s="670"/>
      <c r="P223" s="670"/>
      <c r="Q223" s="670"/>
      <c r="R223" s="670"/>
    </row>
    <row r="224" spans="1:18" s="1005" customFormat="1">
      <c r="A224" s="1030"/>
      <c r="E224" s="670"/>
      <c r="H224" s="670"/>
      <c r="I224" s="670"/>
      <c r="J224" s="670"/>
      <c r="K224" s="670"/>
      <c r="L224" s="670"/>
      <c r="M224" s="670"/>
      <c r="N224" s="670"/>
      <c r="O224" s="670"/>
      <c r="P224" s="670"/>
      <c r="Q224" s="670"/>
      <c r="R224" s="670"/>
    </row>
    <row r="225" spans="1:18" s="1005" customFormat="1">
      <c r="A225" s="1030"/>
      <c r="E225" s="670"/>
      <c r="H225" s="670"/>
      <c r="I225" s="670"/>
      <c r="J225" s="670"/>
      <c r="K225" s="670"/>
      <c r="L225" s="670"/>
      <c r="M225" s="670"/>
      <c r="N225" s="670"/>
      <c r="O225" s="670"/>
      <c r="P225" s="670"/>
      <c r="Q225" s="670"/>
      <c r="R225" s="670"/>
    </row>
    <row r="226" spans="1:18" s="1005" customFormat="1">
      <c r="A226" s="1030"/>
      <c r="E226" s="670"/>
      <c r="H226" s="670"/>
      <c r="I226" s="670"/>
      <c r="J226" s="670"/>
      <c r="K226" s="670"/>
      <c r="L226" s="670"/>
      <c r="M226" s="670"/>
      <c r="N226" s="670"/>
      <c r="O226" s="670"/>
      <c r="P226" s="670"/>
      <c r="Q226" s="670"/>
      <c r="R226" s="670"/>
    </row>
    <row r="227" spans="1:18" s="1005" customFormat="1">
      <c r="A227" s="1030"/>
      <c r="E227" s="670"/>
      <c r="H227" s="670"/>
      <c r="I227" s="670"/>
      <c r="J227" s="670"/>
      <c r="K227" s="670"/>
      <c r="L227" s="670"/>
      <c r="M227" s="670"/>
      <c r="N227" s="670"/>
      <c r="O227" s="670"/>
      <c r="P227" s="670"/>
      <c r="Q227" s="670"/>
      <c r="R227" s="670"/>
    </row>
    <row r="228" spans="1:18" s="1005" customFormat="1">
      <c r="A228" s="1030"/>
      <c r="E228" s="670"/>
      <c r="H228" s="670"/>
      <c r="I228" s="670"/>
      <c r="J228" s="670"/>
      <c r="K228" s="670"/>
      <c r="L228" s="670"/>
      <c r="M228" s="670"/>
      <c r="N228" s="670"/>
      <c r="O228" s="670"/>
      <c r="P228" s="670"/>
      <c r="Q228" s="670"/>
      <c r="R228" s="670"/>
    </row>
    <row r="229" spans="1:18" s="1005" customFormat="1">
      <c r="A229" s="1030"/>
      <c r="E229" s="670"/>
      <c r="H229" s="670"/>
      <c r="I229" s="670"/>
      <c r="J229" s="670"/>
      <c r="K229" s="670"/>
      <c r="L229" s="670"/>
      <c r="M229" s="670"/>
      <c r="N229" s="670"/>
      <c r="O229" s="670"/>
      <c r="P229" s="670"/>
      <c r="Q229" s="670"/>
      <c r="R229" s="670"/>
    </row>
    <row r="230" spans="1:18" s="1005" customFormat="1">
      <c r="A230" s="1030"/>
      <c r="E230" s="670"/>
      <c r="H230" s="670"/>
      <c r="I230" s="670"/>
      <c r="J230" s="670"/>
      <c r="K230" s="670"/>
      <c r="L230" s="670"/>
      <c r="M230" s="670"/>
      <c r="N230" s="670"/>
      <c r="O230" s="670"/>
      <c r="P230" s="670"/>
      <c r="Q230" s="670"/>
      <c r="R230" s="670"/>
    </row>
    <row r="231" spans="1:18" s="1005" customFormat="1">
      <c r="A231" s="1030"/>
      <c r="E231" s="670"/>
      <c r="H231" s="670"/>
      <c r="I231" s="670"/>
      <c r="J231" s="670"/>
      <c r="K231" s="670"/>
      <c r="L231" s="670"/>
      <c r="M231" s="670"/>
      <c r="N231" s="670"/>
      <c r="O231" s="670"/>
      <c r="P231" s="670"/>
      <c r="Q231" s="670"/>
      <c r="R231" s="670"/>
    </row>
    <row r="232" spans="1:18" s="1005" customFormat="1">
      <c r="A232" s="1030"/>
      <c r="E232" s="670"/>
      <c r="H232" s="670"/>
      <c r="I232" s="670"/>
      <c r="J232" s="670"/>
      <c r="K232" s="670"/>
      <c r="L232" s="670"/>
      <c r="M232" s="670"/>
      <c r="N232" s="670"/>
      <c r="O232" s="670"/>
      <c r="P232" s="670"/>
      <c r="Q232" s="670"/>
      <c r="R232" s="670"/>
    </row>
    <row r="233" spans="1:18" s="1005" customFormat="1">
      <c r="A233" s="1030"/>
      <c r="E233" s="670"/>
      <c r="H233" s="670"/>
      <c r="I233" s="670"/>
      <c r="J233" s="670"/>
      <c r="K233" s="670"/>
      <c r="L233" s="670"/>
      <c r="M233" s="670"/>
      <c r="N233" s="670"/>
      <c r="O233" s="670"/>
      <c r="P233" s="670"/>
      <c r="Q233" s="670"/>
      <c r="R233" s="670"/>
    </row>
    <row r="234" spans="1:18" s="1005" customFormat="1">
      <c r="A234" s="1030"/>
      <c r="E234" s="670"/>
      <c r="H234" s="670"/>
      <c r="I234" s="670"/>
      <c r="J234" s="670"/>
      <c r="K234" s="670"/>
      <c r="L234" s="670"/>
      <c r="M234" s="670"/>
      <c r="N234" s="670"/>
      <c r="O234" s="670"/>
      <c r="P234" s="670"/>
      <c r="Q234" s="670"/>
      <c r="R234" s="670"/>
    </row>
    <row r="235" spans="1:18" s="1005" customFormat="1">
      <c r="A235" s="1030"/>
      <c r="E235" s="670"/>
      <c r="H235" s="670"/>
      <c r="I235" s="670"/>
      <c r="J235" s="670"/>
      <c r="K235" s="670"/>
      <c r="L235" s="670"/>
      <c r="M235" s="670"/>
      <c r="N235" s="670"/>
      <c r="O235" s="670"/>
      <c r="P235" s="670"/>
      <c r="Q235" s="670"/>
      <c r="R235" s="670"/>
    </row>
    <row r="236" spans="1:18" s="1005" customFormat="1">
      <c r="A236" s="1030"/>
      <c r="E236" s="670"/>
      <c r="H236" s="670"/>
      <c r="I236" s="670"/>
      <c r="J236" s="670"/>
      <c r="K236" s="670"/>
      <c r="L236" s="670"/>
      <c r="M236" s="670"/>
      <c r="N236" s="670"/>
      <c r="O236" s="670"/>
      <c r="P236" s="670"/>
      <c r="Q236" s="670"/>
      <c r="R236" s="670"/>
    </row>
    <row r="237" spans="1:18" s="1005" customFormat="1">
      <c r="A237" s="1030"/>
      <c r="E237" s="670"/>
      <c r="H237" s="670"/>
      <c r="I237" s="670"/>
      <c r="J237" s="670"/>
      <c r="K237" s="670"/>
      <c r="L237" s="670"/>
      <c r="M237" s="670"/>
      <c r="N237" s="670"/>
      <c r="O237" s="670"/>
      <c r="P237" s="670"/>
      <c r="Q237" s="670"/>
      <c r="R237" s="670"/>
    </row>
    <row r="238" spans="1:18" s="1005" customFormat="1">
      <c r="A238" s="1030"/>
      <c r="E238" s="670"/>
      <c r="H238" s="670"/>
      <c r="I238" s="670"/>
      <c r="J238" s="670"/>
      <c r="K238" s="670"/>
      <c r="L238" s="670"/>
      <c r="M238" s="670"/>
      <c r="N238" s="670"/>
      <c r="O238" s="670"/>
      <c r="P238" s="670"/>
      <c r="Q238" s="670"/>
      <c r="R238" s="670"/>
    </row>
    <row r="239" spans="1:18" s="1005" customFormat="1">
      <c r="A239" s="1030"/>
      <c r="E239" s="670"/>
      <c r="H239" s="670"/>
      <c r="I239" s="670"/>
      <c r="J239" s="670"/>
      <c r="K239" s="670"/>
      <c r="L239" s="670"/>
      <c r="M239" s="670"/>
      <c r="N239" s="670"/>
      <c r="O239" s="670"/>
      <c r="P239" s="670"/>
      <c r="Q239" s="670"/>
      <c r="R239" s="670"/>
    </row>
    <row r="240" spans="1:18" s="1005" customFormat="1">
      <c r="A240" s="1030"/>
      <c r="E240" s="670"/>
      <c r="H240" s="670"/>
      <c r="I240" s="670"/>
      <c r="J240" s="670"/>
      <c r="K240" s="670"/>
      <c r="L240" s="670"/>
      <c r="M240" s="670"/>
      <c r="N240" s="670"/>
      <c r="O240" s="670"/>
      <c r="P240" s="670"/>
      <c r="Q240" s="670"/>
      <c r="R240" s="670"/>
    </row>
    <row r="241" spans="1:18" s="1005" customFormat="1">
      <c r="A241" s="1030"/>
      <c r="E241" s="670"/>
      <c r="H241" s="670"/>
      <c r="I241" s="670"/>
      <c r="J241" s="670"/>
      <c r="K241" s="670"/>
      <c r="L241" s="670"/>
      <c r="M241" s="670"/>
      <c r="N241" s="670"/>
      <c r="O241" s="670"/>
      <c r="P241" s="670"/>
      <c r="Q241" s="670"/>
      <c r="R241" s="670"/>
    </row>
    <row r="242" spans="1:18" s="1005" customFormat="1">
      <c r="A242" s="1030"/>
      <c r="E242" s="670"/>
      <c r="H242" s="670"/>
      <c r="I242" s="670"/>
      <c r="J242" s="670"/>
      <c r="K242" s="670"/>
      <c r="L242" s="670"/>
      <c r="M242" s="670"/>
      <c r="N242" s="670"/>
      <c r="O242" s="670"/>
      <c r="P242" s="670"/>
      <c r="Q242" s="670"/>
      <c r="R242" s="670"/>
    </row>
    <row r="243" spans="1:18" s="1005" customFormat="1">
      <c r="A243" s="1030"/>
      <c r="E243" s="670"/>
      <c r="H243" s="670"/>
      <c r="I243" s="670"/>
      <c r="J243" s="670"/>
      <c r="K243" s="670"/>
      <c r="L243" s="670"/>
      <c r="M243" s="670"/>
      <c r="N243" s="670"/>
      <c r="O243" s="670"/>
      <c r="P243" s="670"/>
      <c r="Q243" s="670"/>
      <c r="R243" s="670"/>
    </row>
    <row r="244" spans="1:18" s="1005" customFormat="1">
      <c r="A244" s="1030"/>
      <c r="E244" s="670"/>
      <c r="H244" s="670"/>
      <c r="I244" s="670"/>
      <c r="J244" s="670"/>
      <c r="K244" s="670"/>
      <c r="L244" s="670"/>
      <c r="M244" s="670"/>
      <c r="N244" s="670"/>
      <c r="O244" s="670"/>
      <c r="P244" s="670"/>
      <c r="Q244" s="670"/>
      <c r="R244" s="670"/>
    </row>
    <row r="245" spans="1:18" s="1005" customFormat="1">
      <c r="A245" s="1030"/>
      <c r="E245" s="670"/>
      <c r="H245" s="670"/>
      <c r="I245" s="670"/>
      <c r="J245" s="670"/>
      <c r="K245" s="670"/>
      <c r="L245" s="670"/>
      <c r="M245" s="670"/>
      <c r="N245" s="670"/>
      <c r="O245" s="670"/>
      <c r="P245" s="670"/>
      <c r="Q245" s="670"/>
      <c r="R245" s="670"/>
    </row>
    <row r="246" spans="1:18" s="1005" customFormat="1">
      <c r="A246" s="1030"/>
      <c r="E246" s="670"/>
      <c r="H246" s="670"/>
      <c r="I246" s="670"/>
      <c r="J246" s="670"/>
      <c r="K246" s="670"/>
      <c r="L246" s="670"/>
      <c r="M246" s="670"/>
      <c r="N246" s="670"/>
      <c r="O246" s="670"/>
      <c r="P246" s="670"/>
      <c r="Q246" s="670"/>
      <c r="R246" s="670"/>
    </row>
    <row r="247" spans="1:18" s="1005" customFormat="1">
      <c r="A247" s="1030"/>
      <c r="E247" s="670"/>
      <c r="H247" s="670"/>
      <c r="I247" s="670"/>
      <c r="J247" s="670"/>
      <c r="K247" s="670"/>
      <c r="L247" s="670"/>
      <c r="M247" s="670"/>
      <c r="N247" s="670"/>
      <c r="O247" s="670"/>
      <c r="P247" s="670"/>
      <c r="Q247" s="670"/>
      <c r="R247" s="670"/>
    </row>
    <row r="248" spans="1:18" s="1005" customFormat="1">
      <c r="A248" s="1030"/>
      <c r="E248" s="670"/>
      <c r="H248" s="670"/>
      <c r="I248" s="670"/>
      <c r="J248" s="670"/>
      <c r="K248" s="670"/>
      <c r="L248" s="670"/>
      <c r="M248" s="670"/>
      <c r="N248" s="670"/>
      <c r="O248" s="670"/>
      <c r="P248" s="670"/>
      <c r="Q248" s="670"/>
      <c r="R248" s="670"/>
    </row>
    <row r="249" spans="1:18" s="1005" customFormat="1">
      <c r="A249" s="1030"/>
      <c r="E249" s="670"/>
      <c r="H249" s="670"/>
      <c r="I249" s="670"/>
      <c r="J249" s="670"/>
      <c r="K249" s="670"/>
      <c r="L249" s="670"/>
      <c r="M249" s="670"/>
      <c r="N249" s="670"/>
      <c r="O249" s="670"/>
      <c r="P249" s="670"/>
      <c r="Q249" s="670"/>
      <c r="R249" s="670"/>
    </row>
    <row r="250" spans="1:18" s="1005" customFormat="1">
      <c r="A250" s="1030"/>
      <c r="E250" s="670"/>
      <c r="H250" s="670"/>
      <c r="I250" s="670"/>
      <c r="J250" s="670"/>
      <c r="K250" s="670"/>
      <c r="L250" s="670"/>
      <c r="M250" s="670"/>
      <c r="N250" s="670"/>
      <c r="O250" s="670"/>
      <c r="P250" s="670"/>
      <c r="Q250" s="670"/>
      <c r="R250" s="670"/>
    </row>
    <row r="251" spans="1:18" s="1005" customFormat="1">
      <c r="A251" s="1030"/>
      <c r="E251" s="670"/>
      <c r="H251" s="670"/>
      <c r="I251" s="670"/>
      <c r="J251" s="670"/>
      <c r="K251" s="670"/>
      <c r="L251" s="670"/>
      <c r="M251" s="670"/>
      <c r="N251" s="670"/>
      <c r="O251" s="670"/>
      <c r="P251" s="670"/>
      <c r="Q251" s="670"/>
      <c r="R251" s="670"/>
    </row>
    <row r="252" spans="1:18" s="1005" customFormat="1">
      <c r="A252" s="1030"/>
      <c r="E252" s="670"/>
      <c r="H252" s="670"/>
      <c r="I252" s="670"/>
      <c r="J252" s="670"/>
      <c r="K252" s="670"/>
      <c r="L252" s="670"/>
      <c r="M252" s="670"/>
      <c r="N252" s="670"/>
      <c r="O252" s="670"/>
      <c r="P252" s="670"/>
      <c r="Q252" s="670"/>
      <c r="R252" s="670"/>
    </row>
    <row r="253" spans="1:18" s="1005" customFormat="1">
      <c r="A253" s="1030"/>
      <c r="E253" s="670"/>
      <c r="H253" s="670"/>
      <c r="I253" s="670"/>
      <c r="J253" s="670"/>
      <c r="K253" s="670"/>
      <c r="L253" s="670"/>
      <c r="M253" s="670"/>
      <c r="N253" s="670"/>
      <c r="O253" s="670"/>
      <c r="P253" s="670"/>
      <c r="Q253" s="670"/>
      <c r="R253" s="670"/>
    </row>
    <row r="254" spans="1:18" s="1005" customFormat="1">
      <c r="A254" s="1030"/>
      <c r="E254" s="670"/>
      <c r="H254" s="670"/>
      <c r="I254" s="670"/>
      <c r="J254" s="670"/>
      <c r="K254" s="670"/>
      <c r="L254" s="670"/>
      <c r="M254" s="670"/>
      <c r="N254" s="670"/>
      <c r="O254" s="670"/>
      <c r="P254" s="670"/>
      <c r="Q254" s="670"/>
      <c r="R254" s="670"/>
    </row>
    <row r="255" spans="1:18" s="1005" customFormat="1">
      <c r="A255" s="1030"/>
      <c r="E255" s="670"/>
      <c r="H255" s="670"/>
      <c r="I255" s="670"/>
      <c r="J255" s="670"/>
      <c r="K255" s="670"/>
      <c r="L255" s="670"/>
      <c r="M255" s="670"/>
      <c r="N255" s="670"/>
      <c r="O255" s="670"/>
      <c r="P255" s="670"/>
      <c r="Q255" s="670"/>
      <c r="R255" s="670"/>
    </row>
    <row r="256" spans="1:18" s="1005" customFormat="1">
      <c r="A256" s="1030"/>
      <c r="E256" s="670"/>
      <c r="H256" s="670"/>
      <c r="I256" s="670"/>
      <c r="J256" s="670"/>
      <c r="K256" s="670"/>
      <c r="L256" s="670"/>
      <c r="M256" s="670"/>
      <c r="N256" s="670"/>
      <c r="O256" s="670"/>
      <c r="P256" s="670"/>
      <c r="Q256" s="670"/>
      <c r="R256" s="670"/>
    </row>
    <row r="257" spans="1:18" s="1005" customFormat="1">
      <c r="A257" s="1030"/>
      <c r="E257" s="670"/>
      <c r="H257" s="670"/>
      <c r="I257" s="670"/>
      <c r="J257" s="670"/>
      <c r="K257" s="670"/>
      <c r="L257" s="670"/>
      <c r="M257" s="670"/>
      <c r="N257" s="670"/>
      <c r="O257" s="670"/>
      <c r="P257" s="670"/>
      <c r="Q257" s="670"/>
      <c r="R257" s="670"/>
    </row>
    <row r="258" spans="1:18" s="1005" customFormat="1">
      <c r="A258" s="1030"/>
      <c r="E258" s="670"/>
      <c r="H258" s="670"/>
      <c r="I258" s="670"/>
      <c r="J258" s="670"/>
      <c r="K258" s="670"/>
      <c r="L258" s="670"/>
      <c r="M258" s="670"/>
      <c r="N258" s="670"/>
      <c r="O258" s="670"/>
      <c r="P258" s="670"/>
      <c r="Q258" s="670"/>
      <c r="R258" s="670"/>
    </row>
    <row r="259" spans="1:18" s="1005" customFormat="1">
      <c r="A259" s="1030"/>
      <c r="E259" s="670"/>
      <c r="H259" s="670"/>
      <c r="I259" s="670"/>
      <c r="J259" s="670"/>
      <c r="K259" s="670"/>
      <c r="L259" s="670"/>
      <c r="M259" s="670"/>
      <c r="N259" s="670"/>
      <c r="O259" s="670"/>
      <c r="P259" s="670"/>
      <c r="Q259" s="670"/>
      <c r="R259" s="670"/>
    </row>
    <row r="260" spans="1:18" s="1005" customFormat="1">
      <c r="A260" s="1030"/>
      <c r="E260" s="670"/>
      <c r="H260" s="670"/>
      <c r="I260" s="670"/>
      <c r="J260" s="670"/>
      <c r="K260" s="670"/>
      <c r="L260" s="670"/>
      <c r="M260" s="670"/>
      <c r="N260" s="670"/>
      <c r="O260" s="670"/>
      <c r="P260" s="670"/>
      <c r="Q260" s="670"/>
      <c r="R260" s="670"/>
    </row>
    <row r="261" spans="1:18" s="1005" customFormat="1">
      <c r="A261" s="1030"/>
      <c r="E261" s="670"/>
      <c r="H261" s="670"/>
      <c r="I261" s="670"/>
      <c r="J261" s="670"/>
      <c r="K261" s="670"/>
      <c r="L261" s="670"/>
      <c r="M261" s="670"/>
      <c r="N261" s="670"/>
      <c r="O261" s="670"/>
      <c r="P261" s="670"/>
      <c r="Q261" s="670"/>
      <c r="R261" s="670"/>
    </row>
    <row r="262" spans="1:18" s="1005" customFormat="1">
      <c r="A262" s="1030"/>
      <c r="E262" s="670"/>
      <c r="H262" s="670"/>
      <c r="I262" s="670"/>
      <c r="J262" s="670"/>
      <c r="K262" s="670"/>
      <c r="L262" s="670"/>
      <c r="M262" s="670"/>
      <c r="N262" s="670"/>
      <c r="O262" s="670"/>
      <c r="P262" s="670"/>
      <c r="Q262" s="670"/>
      <c r="R262" s="670"/>
    </row>
    <row r="263" spans="1:18" s="1005" customFormat="1">
      <c r="A263" s="1030"/>
      <c r="E263" s="670"/>
      <c r="H263" s="670"/>
      <c r="I263" s="670"/>
      <c r="J263" s="670"/>
      <c r="K263" s="670"/>
      <c r="L263" s="670"/>
      <c r="M263" s="670"/>
      <c r="N263" s="670"/>
      <c r="O263" s="670"/>
      <c r="P263" s="670"/>
      <c r="Q263" s="670"/>
      <c r="R263" s="670"/>
    </row>
    <row r="264" spans="1:18" s="1005" customFormat="1">
      <c r="A264" s="1030"/>
      <c r="E264" s="670"/>
      <c r="H264" s="670"/>
      <c r="I264" s="670"/>
      <c r="J264" s="670"/>
      <c r="K264" s="670"/>
      <c r="L264" s="670"/>
      <c r="M264" s="670"/>
      <c r="N264" s="670"/>
      <c r="O264" s="670"/>
      <c r="P264" s="670"/>
      <c r="Q264" s="670"/>
      <c r="R264" s="670"/>
    </row>
    <row r="265" spans="1:18" s="1005" customFormat="1">
      <c r="A265" s="1030"/>
      <c r="E265" s="670"/>
      <c r="H265" s="670"/>
      <c r="I265" s="670"/>
      <c r="J265" s="670"/>
      <c r="K265" s="670"/>
      <c r="L265" s="670"/>
      <c r="M265" s="670"/>
      <c r="N265" s="670"/>
      <c r="O265" s="670"/>
      <c r="P265" s="670"/>
      <c r="Q265" s="670"/>
      <c r="R265" s="670"/>
    </row>
    <row r="266" spans="1:18" s="1005" customFormat="1">
      <c r="A266" s="1030"/>
      <c r="E266" s="670"/>
      <c r="H266" s="670"/>
      <c r="I266" s="670"/>
      <c r="J266" s="670"/>
      <c r="K266" s="670"/>
      <c r="L266" s="670"/>
      <c r="M266" s="670"/>
      <c r="N266" s="670"/>
      <c r="O266" s="670"/>
      <c r="P266" s="670"/>
      <c r="Q266" s="670"/>
      <c r="R266" s="670"/>
    </row>
    <row r="267" spans="1:18" s="1005" customFormat="1">
      <c r="A267" s="1030"/>
      <c r="E267" s="670"/>
      <c r="H267" s="670"/>
      <c r="I267" s="670"/>
      <c r="J267" s="670"/>
      <c r="K267" s="670"/>
      <c r="L267" s="670"/>
      <c r="M267" s="670"/>
      <c r="N267" s="670"/>
      <c r="O267" s="670"/>
      <c r="P267" s="670"/>
      <c r="Q267" s="670"/>
      <c r="R267" s="670"/>
    </row>
    <row r="268" spans="1:18" s="1005" customFormat="1">
      <c r="A268" s="1030"/>
      <c r="E268" s="670"/>
      <c r="H268" s="670"/>
      <c r="I268" s="670"/>
      <c r="J268" s="670"/>
      <c r="K268" s="670"/>
      <c r="L268" s="670"/>
      <c r="M268" s="670"/>
      <c r="N268" s="670"/>
      <c r="O268" s="670"/>
      <c r="P268" s="670"/>
      <c r="Q268" s="670"/>
      <c r="R268" s="670"/>
    </row>
    <row r="269" spans="1:18" s="1005" customFormat="1">
      <c r="A269" s="1030"/>
      <c r="E269" s="670"/>
      <c r="H269" s="670"/>
      <c r="I269" s="670"/>
      <c r="J269" s="670"/>
      <c r="K269" s="670"/>
      <c r="L269" s="670"/>
      <c r="M269" s="670"/>
      <c r="N269" s="670"/>
      <c r="O269" s="670"/>
      <c r="P269" s="670"/>
      <c r="Q269" s="670"/>
      <c r="R269" s="670"/>
    </row>
    <row r="270" spans="1:18" s="1005" customFormat="1">
      <c r="A270" s="1030"/>
      <c r="E270" s="670"/>
      <c r="H270" s="670"/>
      <c r="I270" s="670"/>
      <c r="J270" s="670"/>
      <c r="K270" s="670"/>
      <c r="L270" s="670"/>
      <c r="M270" s="670"/>
      <c r="N270" s="670"/>
      <c r="O270" s="670"/>
      <c r="P270" s="670"/>
      <c r="Q270" s="670"/>
      <c r="R270" s="670"/>
    </row>
    <row r="271" spans="1:18" s="1005" customFormat="1">
      <c r="A271" s="1030"/>
      <c r="E271" s="670"/>
      <c r="H271" s="670"/>
      <c r="I271" s="670"/>
      <c r="J271" s="670"/>
      <c r="K271" s="670"/>
      <c r="L271" s="670"/>
      <c r="M271" s="670"/>
      <c r="N271" s="670"/>
      <c r="O271" s="670"/>
      <c r="P271" s="670"/>
      <c r="Q271" s="670"/>
      <c r="R271" s="670"/>
    </row>
    <row r="272" spans="1:18" s="1005" customFormat="1">
      <c r="A272" s="1030"/>
      <c r="E272" s="670"/>
      <c r="H272" s="670"/>
      <c r="I272" s="670"/>
      <c r="J272" s="670"/>
      <c r="K272" s="670"/>
      <c r="L272" s="670"/>
      <c r="M272" s="670"/>
      <c r="N272" s="670"/>
      <c r="O272" s="670"/>
      <c r="P272" s="670"/>
      <c r="Q272" s="670"/>
      <c r="R272" s="670"/>
    </row>
    <row r="273" spans="1:18" s="1005" customFormat="1">
      <c r="A273" s="1030"/>
      <c r="E273" s="670"/>
      <c r="H273" s="670"/>
      <c r="I273" s="670"/>
      <c r="J273" s="670"/>
      <c r="K273" s="670"/>
      <c r="L273" s="670"/>
      <c r="M273" s="670"/>
      <c r="N273" s="670"/>
      <c r="O273" s="670"/>
      <c r="P273" s="670"/>
      <c r="Q273" s="670"/>
      <c r="R273" s="670"/>
    </row>
    <row r="274" spans="1:18" s="1005" customFormat="1">
      <c r="A274" s="1030"/>
      <c r="E274" s="670"/>
      <c r="H274" s="670"/>
      <c r="I274" s="670"/>
      <c r="J274" s="670"/>
      <c r="K274" s="670"/>
      <c r="L274" s="670"/>
      <c r="M274" s="670"/>
      <c r="N274" s="670"/>
      <c r="O274" s="670"/>
      <c r="P274" s="670"/>
      <c r="Q274" s="670"/>
      <c r="R274" s="670"/>
    </row>
    <row r="275" spans="1:18" s="1005" customFormat="1">
      <c r="A275" s="1030"/>
      <c r="E275" s="670"/>
      <c r="H275" s="670"/>
      <c r="I275" s="670"/>
      <c r="J275" s="670"/>
      <c r="K275" s="670"/>
      <c r="L275" s="670"/>
      <c r="M275" s="670"/>
      <c r="N275" s="670"/>
      <c r="O275" s="670"/>
      <c r="P275" s="670"/>
      <c r="Q275" s="670"/>
      <c r="R275" s="670"/>
    </row>
    <row r="276" spans="1:18" s="1005" customFormat="1">
      <c r="A276" s="1030"/>
      <c r="E276" s="670"/>
      <c r="H276" s="670"/>
      <c r="I276" s="670"/>
      <c r="J276" s="670"/>
      <c r="K276" s="670"/>
      <c r="L276" s="670"/>
      <c r="M276" s="670"/>
      <c r="N276" s="670"/>
      <c r="O276" s="670"/>
      <c r="P276" s="670"/>
      <c r="Q276" s="670"/>
      <c r="R276" s="670"/>
    </row>
    <row r="277" spans="1:18" s="1005" customFormat="1">
      <c r="A277" s="1030"/>
      <c r="E277" s="670"/>
      <c r="H277" s="670"/>
      <c r="I277" s="670"/>
      <c r="J277" s="670"/>
      <c r="K277" s="670"/>
      <c r="L277" s="670"/>
      <c r="M277" s="670"/>
      <c r="N277" s="670"/>
      <c r="O277" s="670"/>
      <c r="P277" s="670"/>
      <c r="Q277" s="670"/>
      <c r="R277" s="670"/>
    </row>
    <row r="278" spans="1:18" s="1005" customFormat="1">
      <c r="A278" s="1030"/>
      <c r="E278" s="670"/>
      <c r="H278" s="670"/>
      <c r="I278" s="670"/>
      <c r="J278" s="670"/>
      <c r="K278" s="670"/>
      <c r="L278" s="670"/>
      <c r="M278" s="670"/>
      <c r="N278" s="670"/>
      <c r="O278" s="670"/>
      <c r="P278" s="670"/>
      <c r="Q278" s="670"/>
      <c r="R278" s="670"/>
    </row>
    <row r="279" spans="1:18" s="1005" customFormat="1">
      <c r="A279" s="1030"/>
      <c r="E279" s="670"/>
      <c r="H279" s="670"/>
      <c r="I279" s="670"/>
      <c r="J279" s="670"/>
      <c r="K279" s="670"/>
      <c r="L279" s="670"/>
      <c r="M279" s="670"/>
      <c r="N279" s="670"/>
      <c r="O279" s="670"/>
      <c r="P279" s="670"/>
      <c r="Q279" s="670"/>
      <c r="R279" s="670"/>
    </row>
    <row r="280" spans="1:18" s="1005" customFormat="1">
      <c r="A280" s="1030"/>
      <c r="E280" s="670"/>
      <c r="H280" s="670"/>
      <c r="I280" s="670"/>
      <c r="J280" s="670"/>
      <c r="K280" s="670"/>
      <c r="L280" s="670"/>
      <c r="M280" s="670"/>
      <c r="N280" s="670"/>
      <c r="O280" s="670"/>
      <c r="P280" s="670"/>
      <c r="Q280" s="670"/>
      <c r="R280" s="670"/>
    </row>
    <row r="281" spans="1:18" s="1005" customFormat="1">
      <c r="A281" s="1030"/>
      <c r="E281" s="670"/>
      <c r="H281" s="670"/>
      <c r="I281" s="670"/>
      <c r="J281" s="670"/>
      <c r="K281" s="670"/>
      <c r="L281" s="670"/>
      <c r="M281" s="670"/>
      <c r="N281" s="670"/>
      <c r="O281" s="670"/>
      <c r="P281" s="670"/>
      <c r="Q281" s="670"/>
      <c r="R281" s="670"/>
    </row>
    <row r="282" spans="1:18" s="1005" customFormat="1">
      <c r="A282" s="1030"/>
      <c r="E282" s="670"/>
      <c r="H282" s="670"/>
      <c r="I282" s="670"/>
      <c r="J282" s="670"/>
      <c r="K282" s="670"/>
      <c r="L282" s="670"/>
      <c r="M282" s="670"/>
      <c r="N282" s="670"/>
      <c r="O282" s="670"/>
      <c r="P282" s="670"/>
      <c r="Q282" s="670"/>
      <c r="R282" s="670"/>
    </row>
    <row r="283" spans="1:18" s="1005" customFormat="1">
      <c r="A283" s="1030"/>
      <c r="E283" s="670"/>
      <c r="H283" s="670"/>
      <c r="I283" s="670"/>
      <c r="J283" s="670"/>
      <c r="K283" s="670"/>
      <c r="L283" s="670"/>
      <c r="M283" s="670"/>
      <c r="N283" s="670"/>
      <c r="O283" s="670"/>
      <c r="P283" s="670"/>
      <c r="Q283" s="670"/>
      <c r="R283" s="670"/>
    </row>
    <row r="284" spans="1:18" s="1005" customFormat="1">
      <c r="A284" s="1030"/>
      <c r="E284" s="670"/>
      <c r="H284" s="670"/>
      <c r="I284" s="670"/>
      <c r="J284" s="670"/>
      <c r="K284" s="670"/>
      <c r="L284" s="670"/>
      <c r="M284" s="670"/>
      <c r="N284" s="670"/>
      <c r="O284" s="670"/>
      <c r="P284" s="670"/>
      <c r="Q284" s="670"/>
      <c r="R284" s="670"/>
    </row>
    <row r="285" spans="1:18" s="1005" customFormat="1">
      <c r="A285" s="1030"/>
      <c r="E285" s="670"/>
      <c r="H285" s="670"/>
      <c r="I285" s="670"/>
      <c r="J285" s="670"/>
      <c r="K285" s="670"/>
      <c r="L285" s="670"/>
      <c r="M285" s="670"/>
      <c r="N285" s="670"/>
      <c r="O285" s="670"/>
      <c r="P285" s="670"/>
      <c r="Q285" s="670"/>
      <c r="R285" s="670"/>
    </row>
    <row r="286" spans="1:18" s="1005" customFormat="1">
      <c r="A286" s="1030"/>
      <c r="E286" s="670"/>
      <c r="H286" s="670"/>
      <c r="I286" s="670"/>
      <c r="J286" s="670"/>
      <c r="K286" s="670"/>
      <c r="L286" s="670"/>
      <c r="M286" s="670"/>
      <c r="N286" s="670"/>
      <c r="O286" s="670"/>
      <c r="P286" s="670"/>
      <c r="Q286" s="670"/>
      <c r="R286" s="670"/>
    </row>
    <row r="287" spans="1:18" s="1005" customFormat="1">
      <c r="A287" s="1030"/>
      <c r="E287" s="670"/>
      <c r="H287" s="670"/>
      <c r="I287" s="670"/>
      <c r="J287" s="670"/>
      <c r="K287" s="670"/>
      <c r="L287" s="670"/>
      <c r="M287" s="670"/>
      <c r="N287" s="670"/>
      <c r="O287" s="670"/>
      <c r="P287" s="670"/>
      <c r="Q287" s="670"/>
      <c r="R287" s="670"/>
    </row>
    <row r="288" spans="1:18" s="1005" customFormat="1">
      <c r="A288" s="1030"/>
      <c r="E288" s="670"/>
      <c r="H288" s="670"/>
      <c r="I288" s="670"/>
      <c r="J288" s="670"/>
      <c r="K288" s="670"/>
      <c r="L288" s="670"/>
      <c r="M288" s="670"/>
      <c r="N288" s="670"/>
      <c r="O288" s="670"/>
      <c r="P288" s="670"/>
      <c r="Q288" s="670"/>
      <c r="R288" s="670"/>
    </row>
    <row r="289" spans="1:18" s="1005" customFormat="1">
      <c r="A289" s="1030"/>
      <c r="E289" s="670"/>
      <c r="H289" s="670"/>
      <c r="I289" s="670"/>
      <c r="J289" s="670"/>
      <c r="K289" s="670"/>
      <c r="L289" s="670"/>
      <c r="M289" s="670"/>
      <c r="N289" s="670"/>
      <c r="O289" s="670"/>
      <c r="P289" s="670"/>
      <c r="Q289" s="670"/>
      <c r="R289" s="670"/>
    </row>
    <row r="290" spans="1:18" s="1005" customFormat="1">
      <c r="A290" s="1030"/>
      <c r="E290" s="670"/>
      <c r="H290" s="670"/>
      <c r="I290" s="670"/>
      <c r="J290" s="670"/>
      <c r="K290" s="670"/>
      <c r="L290" s="670"/>
      <c r="M290" s="670"/>
      <c r="N290" s="670"/>
      <c r="O290" s="670"/>
      <c r="P290" s="670"/>
      <c r="Q290" s="670"/>
      <c r="R290" s="670"/>
    </row>
    <row r="291" spans="1:18" s="1005" customFormat="1">
      <c r="A291" s="1030"/>
      <c r="E291" s="670"/>
      <c r="H291" s="670"/>
      <c r="I291" s="670"/>
      <c r="J291" s="670"/>
      <c r="K291" s="670"/>
      <c r="L291" s="670"/>
      <c r="M291" s="670"/>
      <c r="N291" s="670"/>
      <c r="O291" s="670"/>
      <c r="P291" s="670"/>
      <c r="Q291" s="670"/>
      <c r="R291" s="670"/>
    </row>
    <row r="292" spans="1:18" s="1005" customFormat="1">
      <c r="A292" s="1030"/>
      <c r="E292" s="670"/>
      <c r="H292" s="670"/>
      <c r="I292" s="670"/>
      <c r="J292" s="670"/>
      <c r="K292" s="670"/>
      <c r="L292" s="670"/>
      <c r="M292" s="670"/>
      <c r="N292" s="670"/>
      <c r="O292" s="670"/>
      <c r="P292" s="670"/>
      <c r="Q292" s="670"/>
      <c r="R292" s="670"/>
    </row>
    <row r="293" spans="1:18" s="1005" customFormat="1">
      <c r="A293" s="1030"/>
      <c r="E293" s="670"/>
      <c r="H293" s="670"/>
      <c r="I293" s="670"/>
      <c r="J293" s="670"/>
      <c r="K293" s="670"/>
      <c r="L293" s="670"/>
      <c r="M293" s="670"/>
      <c r="N293" s="670"/>
      <c r="O293" s="670"/>
      <c r="P293" s="670"/>
      <c r="Q293" s="670"/>
      <c r="R293" s="670"/>
    </row>
    <row r="294" spans="1:18" s="1005" customFormat="1">
      <c r="A294" s="1030"/>
      <c r="E294" s="670"/>
      <c r="H294" s="670"/>
      <c r="I294" s="670"/>
      <c r="J294" s="670"/>
      <c r="K294" s="670"/>
      <c r="L294" s="670"/>
      <c r="M294" s="670"/>
      <c r="N294" s="670"/>
      <c r="O294" s="670"/>
      <c r="P294" s="670"/>
      <c r="Q294" s="670"/>
      <c r="R294" s="670"/>
    </row>
    <row r="295" spans="1:18" s="1005" customFormat="1">
      <c r="A295" s="1030"/>
      <c r="E295" s="670"/>
      <c r="H295" s="670"/>
      <c r="I295" s="670"/>
      <c r="J295" s="670"/>
      <c r="K295" s="670"/>
      <c r="L295" s="670"/>
      <c r="M295" s="670"/>
      <c r="N295" s="670"/>
      <c r="O295" s="670"/>
      <c r="P295" s="670"/>
      <c r="Q295" s="670"/>
      <c r="R295" s="670"/>
    </row>
    <row r="296" spans="1:18" s="1005" customFormat="1">
      <c r="A296" s="1030"/>
      <c r="E296" s="670"/>
      <c r="H296" s="670"/>
      <c r="I296" s="670"/>
      <c r="J296" s="670"/>
      <c r="K296" s="670"/>
      <c r="L296" s="670"/>
      <c r="M296" s="670"/>
      <c r="N296" s="670"/>
      <c r="O296" s="670"/>
      <c r="P296" s="670"/>
      <c r="Q296" s="670"/>
      <c r="R296" s="670"/>
    </row>
    <row r="297" spans="1:18" s="1005" customFormat="1">
      <c r="A297" s="1030"/>
      <c r="E297" s="670"/>
      <c r="H297" s="670"/>
      <c r="I297" s="670"/>
      <c r="J297" s="670"/>
      <c r="K297" s="670"/>
      <c r="L297" s="670"/>
      <c r="M297" s="670"/>
      <c r="N297" s="670"/>
      <c r="O297" s="670"/>
      <c r="P297" s="670"/>
      <c r="Q297" s="670"/>
      <c r="R297" s="670"/>
    </row>
    <row r="298" spans="1:18" s="1005" customFormat="1">
      <c r="A298" s="1030"/>
      <c r="E298" s="670"/>
      <c r="H298" s="670"/>
      <c r="I298" s="670"/>
      <c r="J298" s="670"/>
      <c r="K298" s="670"/>
      <c r="L298" s="670"/>
      <c r="M298" s="670"/>
      <c r="N298" s="670"/>
      <c r="O298" s="670"/>
      <c r="P298" s="670"/>
      <c r="Q298" s="670"/>
      <c r="R298" s="670"/>
    </row>
    <row r="299" spans="1:18" s="1005" customFormat="1">
      <c r="A299" s="1030"/>
      <c r="E299" s="670"/>
      <c r="H299" s="670"/>
      <c r="I299" s="670"/>
      <c r="J299" s="670"/>
      <c r="K299" s="670"/>
      <c r="L299" s="670"/>
      <c r="M299" s="670"/>
      <c r="N299" s="670"/>
      <c r="O299" s="670"/>
      <c r="P299" s="670"/>
      <c r="Q299" s="670"/>
      <c r="R299" s="670"/>
    </row>
    <row r="300" spans="1:18" s="1005" customFormat="1">
      <c r="A300" s="1030"/>
      <c r="E300" s="670"/>
      <c r="H300" s="670"/>
      <c r="I300" s="670"/>
      <c r="J300" s="670"/>
      <c r="K300" s="670"/>
      <c r="L300" s="670"/>
      <c r="M300" s="670"/>
      <c r="N300" s="670"/>
      <c r="O300" s="670"/>
      <c r="P300" s="670"/>
      <c r="Q300" s="670"/>
      <c r="R300" s="670"/>
    </row>
    <row r="301" spans="1:18" s="1005" customFormat="1">
      <c r="A301" s="1030"/>
      <c r="E301" s="670"/>
      <c r="H301" s="670"/>
      <c r="I301" s="670"/>
      <c r="J301" s="670"/>
      <c r="K301" s="670"/>
      <c r="L301" s="670"/>
      <c r="M301" s="670"/>
      <c r="N301" s="670"/>
      <c r="O301" s="670"/>
      <c r="P301" s="670"/>
      <c r="Q301" s="670"/>
      <c r="R301" s="670"/>
    </row>
    <row r="302" spans="1:18" s="1005" customFormat="1">
      <c r="A302" s="1030"/>
      <c r="E302" s="670"/>
      <c r="H302" s="670"/>
      <c r="I302" s="670"/>
      <c r="J302" s="670"/>
      <c r="K302" s="670"/>
      <c r="L302" s="670"/>
      <c r="M302" s="670"/>
      <c r="N302" s="670"/>
      <c r="O302" s="670"/>
      <c r="P302" s="670"/>
      <c r="Q302" s="670"/>
      <c r="R302" s="670"/>
    </row>
    <row r="303" spans="1:18" s="1005" customFormat="1">
      <c r="A303" s="1030"/>
      <c r="E303" s="670"/>
      <c r="H303" s="670"/>
      <c r="I303" s="670"/>
      <c r="J303" s="670"/>
      <c r="K303" s="670"/>
      <c r="L303" s="670"/>
      <c r="M303" s="670"/>
      <c r="N303" s="670"/>
      <c r="O303" s="670"/>
      <c r="P303" s="670"/>
      <c r="Q303" s="670"/>
      <c r="R303" s="670"/>
    </row>
    <row r="304" spans="1:18" s="1005" customFormat="1">
      <c r="A304" s="1030"/>
      <c r="E304" s="670"/>
      <c r="H304" s="670"/>
      <c r="I304" s="670"/>
      <c r="J304" s="670"/>
      <c r="K304" s="670"/>
      <c r="L304" s="670"/>
      <c r="M304" s="670"/>
      <c r="N304" s="670"/>
      <c r="O304" s="670"/>
      <c r="P304" s="670"/>
      <c r="Q304" s="670"/>
      <c r="R304" s="670"/>
    </row>
    <row r="305" spans="1:18" s="1005" customFormat="1">
      <c r="A305" s="1030"/>
      <c r="E305" s="670"/>
      <c r="H305" s="670"/>
      <c r="I305" s="670"/>
      <c r="J305" s="670"/>
      <c r="K305" s="670"/>
      <c r="L305" s="670"/>
      <c r="M305" s="670"/>
      <c r="N305" s="670"/>
      <c r="O305" s="670"/>
      <c r="P305" s="670"/>
      <c r="Q305" s="670"/>
      <c r="R305" s="670"/>
    </row>
    <row r="306" spans="1:18" s="1005" customFormat="1">
      <c r="A306" s="1030"/>
      <c r="E306" s="670"/>
      <c r="H306" s="670"/>
      <c r="I306" s="670"/>
      <c r="J306" s="670"/>
      <c r="K306" s="670"/>
      <c r="L306" s="670"/>
      <c r="M306" s="670"/>
      <c r="N306" s="670"/>
      <c r="O306" s="670"/>
      <c r="P306" s="670"/>
      <c r="Q306" s="670"/>
      <c r="R306" s="670"/>
    </row>
    <row r="307" spans="1:18" s="1005" customFormat="1">
      <c r="A307" s="1030"/>
      <c r="E307" s="670"/>
      <c r="H307" s="670"/>
      <c r="I307" s="670"/>
      <c r="J307" s="670"/>
      <c r="K307" s="670"/>
      <c r="L307" s="670"/>
      <c r="M307" s="670"/>
      <c r="N307" s="670"/>
      <c r="O307" s="670"/>
      <c r="P307" s="670"/>
      <c r="Q307" s="670"/>
      <c r="R307" s="670"/>
    </row>
    <row r="308" spans="1:18" s="1005" customFormat="1">
      <c r="A308" s="1030"/>
      <c r="E308" s="670"/>
      <c r="H308" s="670"/>
      <c r="I308" s="670"/>
      <c r="J308" s="670"/>
      <c r="K308" s="670"/>
      <c r="L308" s="670"/>
      <c r="M308" s="670"/>
      <c r="N308" s="670"/>
      <c r="O308" s="670"/>
      <c r="P308" s="670"/>
      <c r="Q308" s="670"/>
      <c r="R308" s="670"/>
    </row>
    <row r="309" spans="1:18" s="1005" customFormat="1">
      <c r="A309" s="1030"/>
      <c r="E309" s="670"/>
      <c r="H309" s="670"/>
      <c r="I309" s="670"/>
      <c r="J309" s="670"/>
      <c r="K309" s="670"/>
      <c r="L309" s="670"/>
      <c r="M309" s="670"/>
      <c r="N309" s="670"/>
      <c r="O309" s="670"/>
      <c r="P309" s="670"/>
      <c r="Q309" s="670"/>
      <c r="R309" s="670"/>
    </row>
    <row r="310" spans="1:18" s="1005" customFormat="1">
      <c r="A310" s="1030"/>
      <c r="E310" s="1390"/>
      <c r="H310" s="670"/>
      <c r="I310" s="670"/>
      <c r="J310" s="670"/>
      <c r="K310" s="670"/>
      <c r="L310" s="670"/>
      <c r="M310" s="670"/>
      <c r="N310" s="670"/>
      <c r="O310" s="670"/>
      <c r="P310" s="670"/>
      <c r="Q310" s="670"/>
      <c r="R310" s="670"/>
    </row>
    <row r="311" spans="1:18" s="1005" customFormat="1">
      <c r="A311" s="1030"/>
      <c r="E311" s="1390"/>
      <c r="H311" s="670"/>
      <c r="I311" s="670"/>
      <c r="J311" s="670"/>
      <c r="K311" s="670"/>
      <c r="L311" s="670"/>
      <c r="M311" s="670"/>
      <c r="N311" s="670"/>
      <c r="O311" s="670"/>
      <c r="P311" s="670"/>
      <c r="Q311" s="670"/>
      <c r="R311" s="670"/>
    </row>
    <row r="312" spans="1:18" s="1005" customFormat="1">
      <c r="A312" s="1030"/>
      <c r="E312" s="1390"/>
      <c r="H312" s="670"/>
      <c r="I312" s="670"/>
      <c r="J312" s="670"/>
      <c r="K312" s="670"/>
      <c r="L312" s="670"/>
      <c r="M312" s="670"/>
      <c r="N312" s="670"/>
      <c r="O312" s="670"/>
      <c r="P312" s="670"/>
      <c r="Q312" s="670"/>
      <c r="R312" s="670"/>
    </row>
    <row r="313" spans="1:18" s="1005" customFormat="1">
      <c r="A313" s="1030"/>
      <c r="E313" s="1390"/>
      <c r="H313" s="670"/>
      <c r="I313" s="670"/>
      <c r="J313" s="670"/>
      <c r="K313" s="670"/>
      <c r="L313" s="670"/>
      <c r="M313" s="670"/>
      <c r="N313" s="670"/>
      <c r="O313" s="670"/>
      <c r="P313" s="670"/>
      <c r="Q313" s="670"/>
      <c r="R313" s="670"/>
    </row>
    <row r="314" spans="1:18" s="1005" customFormat="1">
      <c r="A314" s="1030"/>
      <c r="E314" s="1390"/>
      <c r="H314" s="670"/>
      <c r="I314" s="670"/>
      <c r="J314" s="670"/>
      <c r="K314" s="670"/>
      <c r="L314" s="670"/>
      <c r="M314" s="670"/>
      <c r="N314" s="670"/>
      <c r="O314" s="670"/>
      <c r="P314" s="670"/>
      <c r="Q314" s="670"/>
      <c r="R314" s="670"/>
    </row>
    <row r="315" spans="1:18" s="1005" customFormat="1">
      <c r="A315" s="1030"/>
      <c r="E315" s="1390"/>
      <c r="H315" s="670"/>
      <c r="I315" s="670"/>
      <c r="J315" s="670"/>
      <c r="K315" s="670"/>
      <c r="L315" s="670"/>
      <c r="M315" s="670"/>
      <c r="N315" s="670"/>
      <c r="O315" s="670"/>
      <c r="P315" s="670"/>
      <c r="Q315" s="670"/>
      <c r="R315" s="670"/>
    </row>
    <row r="316" spans="1:18" s="1005" customFormat="1">
      <c r="A316" s="1030"/>
      <c r="E316" s="1390"/>
      <c r="H316" s="670"/>
      <c r="I316" s="670"/>
      <c r="J316" s="670"/>
      <c r="K316" s="670"/>
      <c r="L316" s="670"/>
      <c r="M316" s="670"/>
      <c r="N316" s="670"/>
      <c r="O316" s="670"/>
      <c r="P316" s="670"/>
      <c r="Q316" s="670"/>
      <c r="R316" s="670"/>
    </row>
    <row r="317" spans="1:18" s="1005" customFormat="1">
      <c r="A317" s="1030"/>
      <c r="E317" s="1390"/>
      <c r="H317" s="670"/>
      <c r="I317" s="670"/>
      <c r="J317" s="670"/>
      <c r="K317" s="670"/>
      <c r="L317" s="670"/>
      <c r="M317" s="670"/>
      <c r="N317" s="670"/>
      <c r="O317" s="670"/>
      <c r="P317" s="670"/>
      <c r="Q317" s="670"/>
      <c r="R317" s="670"/>
    </row>
    <row r="318" spans="1:18" s="1005" customFormat="1">
      <c r="A318" s="1030"/>
      <c r="E318" s="1390"/>
      <c r="H318" s="670"/>
      <c r="I318" s="670"/>
      <c r="J318" s="670"/>
      <c r="K318" s="670"/>
      <c r="L318" s="670"/>
      <c r="M318" s="670"/>
      <c r="N318" s="670"/>
      <c r="O318" s="670"/>
      <c r="P318" s="670"/>
      <c r="Q318" s="670"/>
      <c r="R318" s="670"/>
    </row>
    <row r="319" spans="1:18" s="1005" customFormat="1">
      <c r="A319" s="1030"/>
      <c r="E319" s="1390"/>
      <c r="H319" s="670"/>
      <c r="I319" s="670"/>
      <c r="J319" s="670"/>
      <c r="K319" s="670"/>
      <c r="L319" s="670"/>
      <c r="M319" s="670"/>
      <c r="N319" s="670"/>
      <c r="O319" s="670"/>
      <c r="P319" s="670"/>
      <c r="Q319" s="670"/>
      <c r="R319" s="670"/>
    </row>
    <row r="320" spans="1:18" s="1005" customFormat="1">
      <c r="A320" s="1030"/>
      <c r="E320" s="1390"/>
      <c r="H320" s="670"/>
      <c r="I320" s="670"/>
      <c r="J320" s="670"/>
      <c r="K320" s="670"/>
      <c r="L320" s="670"/>
      <c r="M320" s="670"/>
      <c r="N320" s="670"/>
      <c r="O320" s="670"/>
      <c r="P320" s="670"/>
      <c r="Q320" s="670"/>
      <c r="R320" s="670"/>
    </row>
    <row r="321" spans="1:18" s="1005" customFormat="1">
      <c r="A321" s="1030"/>
      <c r="E321" s="1390"/>
      <c r="H321" s="670"/>
      <c r="I321" s="670"/>
      <c r="J321" s="670"/>
      <c r="K321" s="670"/>
      <c r="L321" s="670"/>
      <c r="M321" s="670"/>
      <c r="N321" s="670"/>
      <c r="O321" s="670"/>
      <c r="P321" s="670"/>
      <c r="Q321" s="670"/>
      <c r="R321" s="670"/>
    </row>
    <row r="322" spans="1:18" s="1005" customFormat="1">
      <c r="A322" s="1030"/>
      <c r="E322" s="1390"/>
      <c r="H322" s="670"/>
      <c r="I322" s="670"/>
      <c r="J322" s="670"/>
      <c r="K322" s="670"/>
      <c r="L322" s="670"/>
      <c r="M322" s="670"/>
      <c r="N322" s="670"/>
      <c r="O322" s="670"/>
      <c r="P322" s="670"/>
      <c r="Q322" s="670"/>
      <c r="R322" s="670"/>
    </row>
    <row r="323" spans="1:18" s="1005" customFormat="1">
      <c r="A323" s="1030"/>
      <c r="E323" s="1390"/>
      <c r="H323" s="670"/>
      <c r="I323" s="670"/>
      <c r="J323" s="670"/>
      <c r="K323" s="670"/>
      <c r="L323" s="670"/>
      <c r="M323" s="670"/>
      <c r="N323" s="670"/>
      <c r="O323" s="670"/>
      <c r="P323" s="670"/>
      <c r="Q323" s="670"/>
      <c r="R323" s="670"/>
    </row>
    <row r="324" spans="1:18" s="1005" customFormat="1">
      <c r="A324" s="1030"/>
      <c r="E324" s="1390"/>
      <c r="H324" s="670"/>
      <c r="I324" s="670"/>
      <c r="J324" s="670"/>
      <c r="K324" s="670"/>
      <c r="L324" s="670"/>
      <c r="M324" s="670"/>
      <c r="N324" s="670"/>
      <c r="O324" s="670"/>
      <c r="P324" s="670"/>
      <c r="Q324" s="670"/>
      <c r="R324" s="670"/>
    </row>
    <row r="325" spans="1:18" s="1005" customFormat="1">
      <c r="A325" s="1030"/>
      <c r="E325" s="1390"/>
      <c r="H325" s="670"/>
      <c r="I325" s="670"/>
      <c r="J325" s="670"/>
      <c r="K325" s="670"/>
      <c r="L325" s="670"/>
      <c r="M325" s="670"/>
      <c r="N325" s="670"/>
      <c r="O325" s="670"/>
      <c r="P325" s="670"/>
      <c r="Q325" s="670"/>
      <c r="R325" s="670"/>
    </row>
    <row r="326" spans="1:18" s="1005" customFormat="1">
      <c r="A326" s="1030"/>
      <c r="E326" s="1390"/>
      <c r="H326" s="670"/>
      <c r="I326" s="670"/>
      <c r="J326" s="670"/>
      <c r="K326" s="670"/>
      <c r="L326" s="670"/>
      <c r="M326" s="670"/>
      <c r="N326" s="670"/>
      <c r="O326" s="670"/>
      <c r="P326" s="670"/>
      <c r="Q326" s="670"/>
      <c r="R326" s="670"/>
    </row>
    <row r="327" spans="1:18" s="1005" customFormat="1">
      <c r="A327" s="1030"/>
      <c r="E327" s="1390"/>
      <c r="H327" s="670"/>
      <c r="I327" s="670"/>
      <c r="J327" s="670"/>
      <c r="K327" s="670"/>
      <c r="L327" s="670"/>
      <c r="M327" s="670"/>
      <c r="N327" s="670"/>
      <c r="O327" s="670"/>
      <c r="P327" s="670"/>
      <c r="Q327" s="670"/>
      <c r="R327" s="670"/>
    </row>
    <row r="328" spans="1:18" s="1005" customFormat="1">
      <c r="A328" s="1030"/>
      <c r="E328" s="1390"/>
      <c r="H328" s="670"/>
      <c r="I328" s="670"/>
      <c r="J328" s="670"/>
      <c r="K328" s="670"/>
      <c r="L328" s="670"/>
      <c r="M328" s="670"/>
      <c r="N328" s="670"/>
      <c r="O328" s="670"/>
      <c r="P328" s="670"/>
      <c r="Q328" s="670"/>
      <c r="R328" s="670"/>
    </row>
    <row r="329" spans="1:18" s="1005" customFormat="1">
      <c r="A329" s="1030"/>
      <c r="E329" s="1390"/>
      <c r="H329" s="670"/>
      <c r="I329" s="670"/>
      <c r="J329" s="670"/>
      <c r="K329" s="670"/>
      <c r="L329" s="670"/>
      <c r="M329" s="670"/>
      <c r="N329" s="670"/>
      <c r="O329" s="670"/>
      <c r="P329" s="670"/>
      <c r="Q329" s="670"/>
      <c r="R329" s="670"/>
    </row>
  </sheetData>
  <mergeCells count="1">
    <mergeCell ref="A1:K1"/>
  </mergeCells>
  <pageMargins left="0.7" right="0.7" top="0.75" bottom="0.75" header="0.3" footer="0.3"/>
  <pageSetup paperSize="9"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zoomScale="120" zoomScaleNormal="120" workbookViewId="0">
      <selection activeCell="B5" sqref="B5:E5"/>
    </sheetView>
  </sheetViews>
  <sheetFormatPr defaultColWidth="11" defaultRowHeight="14.5"/>
  <cols>
    <col min="1" max="1" width="30.26953125" customWidth="1"/>
    <col min="2" max="2" width="12.453125" customWidth="1"/>
    <col min="3" max="3" width="12.54296875" style="127" customWidth="1"/>
    <col min="4" max="4" width="13" customWidth="1"/>
    <col min="5" max="5" width="13.1796875" customWidth="1"/>
  </cols>
  <sheetData>
    <row r="1" spans="1:8" ht="66" customHeight="1">
      <c r="A1" s="1943" t="s">
        <v>915</v>
      </c>
      <c r="B1" s="1943"/>
      <c r="C1" s="1943"/>
      <c r="D1" s="1943"/>
      <c r="E1" s="1943"/>
      <c r="F1" s="1943"/>
    </row>
    <row r="2" spans="1:8" ht="15">
      <c r="A2" s="147"/>
    </row>
    <row r="3" spans="1:8" ht="26.15" customHeight="1">
      <c r="A3" s="2230" t="s">
        <v>440</v>
      </c>
      <c r="B3" s="2230"/>
      <c r="C3" s="108"/>
      <c r="D3" s="108"/>
      <c r="E3" s="108"/>
    </row>
    <row r="4" spans="1:8" ht="28.5" thickBot="1">
      <c r="A4" s="152" t="s">
        <v>150</v>
      </c>
      <c r="B4" s="152" t="s">
        <v>240</v>
      </c>
      <c r="C4" s="151" t="s">
        <v>241</v>
      </c>
      <c r="D4" s="1946" t="s">
        <v>242</v>
      </c>
      <c r="E4" s="1947"/>
    </row>
    <row r="5" spans="1:8" ht="15" thickBot="1">
      <c r="A5" s="720"/>
      <c r="B5" s="1492" t="s">
        <v>155</v>
      </c>
      <c r="C5" s="1493" t="s">
        <v>156</v>
      </c>
      <c r="D5" s="1494" t="s">
        <v>778</v>
      </c>
      <c r="E5" s="1494" t="s">
        <v>913</v>
      </c>
    </row>
    <row r="6" spans="1:8" ht="26.15" customHeight="1" thickBot="1">
      <c r="A6" s="2231" t="s">
        <v>157</v>
      </c>
      <c r="B6" s="2232"/>
      <c r="C6" s="2232"/>
      <c r="D6" s="2232"/>
      <c r="E6" s="204"/>
    </row>
    <row r="7" spans="1:8">
      <c r="A7" s="128" t="s">
        <v>158</v>
      </c>
      <c r="B7" s="2233"/>
      <c r="C7" s="2234"/>
      <c r="D7" s="2234"/>
      <c r="E7" s="2235"/>
    </row>
    <row r="8" spans="1:8" ht="28">
      <c r="A8" s="132" t="s">
        <v>159</v>
      </c>
      <c r="B8" s="118">
        <v>75719554</v>
      </c>
      <c r="C8" s="118">
        <f>GENDER!D143</f>
        <v>90920203</v>
      </c>
      <c r="D8" s="118">
        <f>C8*5/100+C8</f>
        <v>95466213.150000006</v>
      </c>
      <c r="E8" s="118">
        <f>D8*5/100+D8</f>
        <v>100239523.8075</v>
      </c>
    </row>
    <row r="9" spans="1:8" ht="28" customHeight="1">
      <c r="A9" s="111" t="s">
        <v>160</v>
      </c>
      <c r="B9" s="124">
        <f>SUM(B8:B8)</f>
        <v>75719554</v>
      </c>
      <c r="C9" s="124">
        <f>SUM(C8:C8)</f>
        <v>90920203</v>
      </c>
      <c r="D9" s="124">
        <f>SUM(D8:D8)</f>
        <v>95466213.150000006</v>
      </c>
      <c r="E9" s="124">
        <f>SUM(E8:E8)</f>
        <v>100239523.8075</v>
      </c>
    </row>
    <row r="10" spans="1:8" ht="28" customHeight="1">
      <c r="A10" s="2236"/>
      <c r="B10" s="2237"/>
      <c r="C10" s="2237"/>
      <c r="D10" s="2237"/>
      <c r="E10" s="2238"/>
      <c r="F10" s="148"/>
      <c r="H10" s="723"/>
    </row>
    <row r="11" spans="1:8" ht="26.15" customHeight="1">
      <c r="A11" s="1925" t="s">
        <v>846</v>
      </c>
      <c r="B11" s="1919"/>
      <c r="C11" s="1919"/>
      <c r="D11" s="1919"/>
      <c r="E11" s="279"/>
    </row>
    <row r="12" spans="1:8" ht="28.5" thickBot="1">
      <c r="A12" s="208"/>
      <c r="B12" s="111" t="s">
        <v>240</v>
      </c>
      <c r="C12" s="129" t="s">
        <v>241</v>
      </c>
      <c r="D12" s="1925" t="s">
        <v>242</v>
      </c>
      <c r="E12" s="1920"/>
    </row>
    <row r="13" spans="1:8" ht="15" thickBot="1">
      <c r="A13" s="724"/>
      <c r="B13" s="1492" t="s">
        <v>155</v>
      </c>
      <c r="C13" s="1493" t="s">
        <v>156</v>
      </c>
      <c r="D13" s="1494" t="s">
        <v>778</v>
      </c>
      <c r="E13" s="1494" t="s">
        <v>913</v>
      </c>
    </row>
    <row r="14" spans="1:8" ht="28.5" thickBot="1">
      <c r="A14" s="149" t="s">
        <v>441</v>
      </c>
      <c r="B14" s="118">
        <v>5000000</v>
      </c>
      <c r="C14" s="133">
        <f>GENDER!E143</f>
        <v>7500000</v>
      </c>
      <c r="D14" s="118">
        <f t="shared" ref="D14:E16" si="0">C14*5/100+C14</f>
        <v>7875000</v>
      </c>
      <c r="E14" s="160">
        <f t="shared" si="0"/>
        <v>8268750</v>
      </c>
    </row>
    <row r="15" spans="1:8">
      <c r="A15" s="150" t="s">
        <v>442</v>
      </c>
      <c r="B15" s="135">
        <v>54139000</v>
      </c>
      <c r="C15" s="136">
        <f>GENDER!F143</f>
        <v>38300000</v>
      </c>
      <c r="D15" s="135">
        <f t="shared" si="0"/>
        <v>40215000</v>
      </c>
      <c r="E15" s="202">
        <f t="shared" si="0"/>
        <v>42225750</v>
      </c>
    </row>
    <row r="16" spans="1:8">
      <c r="A16" s="149" t="s">
        <v>830</v>
      </c>
      <c r="B16" s="118">
        <v>10781000</v>
      </c>
      <c r="C16" s="133">
        <f>GENDER!G143</f>
        <v>1800000</v>
      </c>
      <c r="D16" s="118">
        <f t="shared" si="0"/>
        <v>1890000</v>
      </c>
      <c r="E16" s="160">
        <f t="shared" si="0"/>
        <v>1984500</v>
      </c>
    </row>
    <row r="17" spans="1:6" ht="30" customHeight="1">
      <c r="A17" s="155" t="s">
        <v>294</v>
      </c>
      <c r="B17" s="725">
        <f>SUM(B14:B16)</f>
        <v>69920000</v>
      </c>
      <c r="C17" s="726">
        <f>SUM(C14:C16)</f>
        <v>47600000</v>
      </c>
      <c r="D17" s="725">
        <f>SUM(D14:D16)</f>
        <v>49980000</v>
      </c>
      <c r="E17" s="727">
        <f>SUM(E14:E16)</f>
        <v>52479000</v>
      </c>
    </row>
    <row r="18" spans="1:6">
      <c r="A18" s="2107"/>
      <c r="B18" s="2091"/>
      <c r="C18" s="2091"/>
      <c r="D18" s="2091"/>
      <c r="E18" s="2092"/>
      <c r="F18" s="729"/>
    </row>
    <row r="19" spans="1:6" ht="26.15" customHeight="1">
      <c r="A19" s="1925" t="s">
        <v>847</v>
      </c>
      <c r="B19" s="1919"/>
      <c r="C19" s="1919"/>
      <c r="D19" s="1919"/>
      <c r="E19" s="279"/>
    </row>
    <row r="20" spans="1:6" ht="28.5" thickBot="1">
      <c r="A20" s="208"/>
      <c r="B20" s="128" t="s">
        <v>240</v>
      </c>
      <c r="C20" s="111" t="s">
        <v>241</v>
      </c>
      <c r="D20" s="1925" t="s">
        <v>242</v>
      </c>
      <c r="E20" s="1920"/>
    </row>
    <row r="21" spans="1:6" ht="15" thickBot="1">
      <c r="A21" s="208"/>
      <c r="B21" s="1492" t="s">
        <v>155</v>
      </c>
      <c r="C21" s="1493" t="s">
        <v>156</v>
      </c>
      <c r="D21" s="1494" t="s">
        <v>778</v>
      </c>
      <c r="E21" s="1494" t="s">
        <v>913</v>
      </c>
    </row>
    <row r="22" spans="1:6" ht="28.5" thickBot="1">
      <c r="A22" s="149" t="s">
        <v>831</v>
      </c>
      <c r="B22" s="118">
        <v>11612945</v>
      </c>
      <c r="C22" s="133">
        <f>GENDER!I143</f>
        <v>2300000</v>
      </c>
      <c r="D22" s="118">
        <f>C22*5/100+C22</f>
        <v>2415000</v>
      </c>
      <c r="E22" s="160">
        <f>D22*5/100+D22</f>
        <v>2535750</v>
      </c>
    </row>
    <row r="23" spans="1:6" ht="28.5" thickBot="1">
      <c r="A23" s="150" t="s">
        <v>832</v>
      </c>
      <c r="B23" s="135">
        <v>24865000</v>
      </c>
      <c r="C23" s="136">
        <f>GENDER!J143</f>
        <v>9300000</v>
      </c>
      <c r="D23" s="135">
        <f>C23*5/100+C23</f>
        <v>9765000</v>
      </c>
      <c r="E23" s="202">
        <f>D23*5/100+D23</f>
        <v>10253250</v>
      </c>
    </row>
    <row r="24" spans="1:6" ht="31" customHeight="1" thickBot="1">
      <c r="A24" s="128" t="s">
        <v>377</v>
      </c>
      <c r="B24" s="124">
        <f>SUM(B22:B23)</f>
        <v>36477945</v>
      </c>
      <c r="C24" s="124">
        <f>SUM(C22:C23)</f>
        <v>11600000</v>
      </c>
      <c r="D24" s="124">
        <f>SUM(D22:D23)</f>
        <v>12180000</v>
      </c>
      <c r="E24" s="124">
        <f>SUM(E22:E23)</f>
        <v>12789000</v>
      </c>
    </row>
    <row r="25" spans="1:6" ht="29.15" customHeight="1">
      <c r="A25" s="155" t="s">
        <v>168</v>
      </c>
      <c r="B25" s="725">
        <f>SUM(B24+B17+B9)</f>
        <v>182117499</v>
      </c>
      <c r="C25" s="726">
        <f>SUM(C24+C17+C9)</f>
        <v>150120203</v>
      </c>
      <c r="D25" s="725">
        <f>SUM(D24+D17+D9)</f>
        <v>157626213.15000001</v>
      </c>
      <c r="E25" s="727">
        <f>SUM(E24+E17+E9)</f>
        <v>165507523.8075</v>
      </c>
    </row>
    <row r="26" spans="1:6" ht="15">
      <c r="A26" s="2239"/>
      <c r="B26" s="2239"/>
      <c r="C26" s="2239"/>
      <c r="D26" s="2239"/>
      <c r="E26" s="2239"/>
    </row>
    <row r="27" spans="1:6" ht="83.25" customHeight="1">
      <c r="A27" s="1928" t="s">
        <v>443</v>
      </c>
      <c r="B27" s="1928"/>
      <c r="C27" s="1928"/>
      <c r="D27" s="1928"/>
      <c r="E27" s="1928"/>
    </row>
    <row r="28" spans="1:6" ht="28.5" thickBot="1">
      <c r="A28" s="152" t="s">
        <v>169</v>
      </c>
      <c r="B28" s="111" t="s">
        <v>240</v>
      </c>
      <c r="C28" s="111" t="s">
        <v>241</v>
      </c>
      <c r="D28" s="1919" t="s">
        <v>242</v>
      </c>
      <c r="E28" s="1920"/>
    </row>
    <row r="29" spans="1:6" ht="15" thickBot="1">
      <c r="A29" s="720"/>
      <c r="B29" s="1492" t="s">
        <v>155</v>
      </c>
      <c r="C29" s="1493" t="s">
        <v>156</v>
      </c>
      <c r="D29" s="1494" t="s">
        <v>778</v>
      </c>
      <c r="E29" s="1494" t="s">
        <v>913</v>
      </c>
    </row>
    <row r="30" spans="1:6">
      <c r="A30" s="1926" t="s">
        <v>170</v>
      </c>
      <c r="B30" s="1962"/>
      <c r="C30" s="1963"/>
      <c r="D30" s="1963"/>
      <c r="E30" s="1964"/>
    </row>
    <row r="31" spans="1:6">
      <c r="A31" s="1926"/>
      <c r="B31" s="1965"/>
      <c r="C31" s="1966"/>
      <c r="D31" s="1966"/>
      <c r="E31" s="1967"/>
    </row>
    <row r="32" spans="1:6">
      <c r="A32" s="149" t="s">
        <v>171</v>
      </c>
      <c r="B32" s="118">
        <v>37460000</v>
      </c>
      <c r="C32" s="133">
        <f>GENDER!L16</f>
        <v>49928152</v>
      </c>
      <c r="D32" s="118">
        <f t="shared" ref="D32:E35" si="1">C32*5/100+C32</f>
        <v>52424559.600000001</v>
      </c>
      <c r="E32" s="160">
        <f t="shared" si="1"/>
        <v>55045787.579999998</v>
      </c>
    </row>
    <row r="33" spans="1:6">
      <c r="A33" s="150" t="s">
        <v>172</v>
      </c>
      <c r="B33" s="135">
        <v>58219765</v>
      </c>
      <c r="C33" s="136">
        <f>GENDER!L123</f>
        <v>35442051</v>
      </c>
      <c r="D33" s="135">
        <f t="shared" si="1"/>
        <v>37214153.549999997</v>
      </c>
      <c r="E33" s="202">
        <f t="shared" si="1"/>
        <v>39074861.227499999</v>
      </c>
    </row>
    <row r="34" spans="1:6">
      <c r="A34" s="149" t="s">
        <v>173</v>
      </c>
      <c r="B34" s="132">
        <v>0</v>
      </c>
      <c r="C34" s="143">
        <v>0</v>
      </c>
      <c r="D34" s="118">
        <f t="shared" si="1"/>
        <v>0</v>
      </c>
      <c r="E34" s="160">
        <f t="shared" si="1"/>
        <v>0</v>
      </c>
    </row>
    <row r="35" spans="1:6">
      <c r="A35" s="149" t="s">
        <v>174</v>
      </c>
      <c r="B35" s="118">
        <v>310700</v>
      </c>
      <c r="C35" s="143">
        <f>GENDER!L136</f>
        <v>750000</v>
      </c>
      <c r="D35" s="137">
        <f t="shared" si="1"/>
        <v>787500</v>
      </c>
      <c r="E35" s="205">
        <f t="shared" si="1"/>
        <v>826875</v>
      </c>
    </row>
    <row r="36" spans="1:6">
      <c r="A36" s="1926" t="s">
        <v>175</v>
      </c>
      <c r="B36" s="1962"/>
      <c r="C36" s="1963"/>
      <c r="D36" s="1963"/>
      <c r="E36" s="1964"/>
    </row>
    <row r="37" spans="1:6">
      <c r="A37" s="1926"/>
      <c r="B37" s="1965"/>
      <c r="C37" s="1966"/>
      <c r="D37" s="1966"/>
      <c r="E37" s="1967"/>
    </row>
    <row r="38" spans="1:6" ht="26.15" customHeight="1">
      <c r="A38" s="149" t="s">
        <v>176</v>
      </c>
      <c r="B38" s="132">
        <v>0</v>
      </c>
      <c r="C38" s="143">
        <v>0</v>
      </c>
      <c r="D38" s="137">
        <f t="shared" ref="D38:E41" si="2">C38*5/100+C38</f>
        <v>0</v>
      </c>
      <c r="E38" s="205">
        <f t="shared" si="2"/>
        <v>0</v>
      </c>
    </row>
    <row r="39" spans="1:6" ht="28">
      <c r="A39" s="730" t="s">
        <v>177</v>
      </c>
      <c r="B39" s="265">
        <v>0</v>
      </c>
      <c r="C39" s="731">
        <v>0</v>
      </c>
      <c r="D39" s="732">
        <f t="shared" si="2"/>
        <v>0</v>
      </c>
      <c r="E39" s="733">
        <f t="shared" si="2"/>
        <v>0</v>
      </c>
    </row>
    <row r="40" spans="1:6">
      <c r="A40" s="1976" t="s">
        <v>850</v>
      </c>
      <c r="B40" s="1934">
        <v>86137034</v>
      </c>
      <c r="C40" s="1969">
        <f>GENDER!L141</f>
        <v>64000000</v>
      </c>
      <c r="D40" s="1934">
        <f t="shared" si="2"/>
        <v>67200000</v>
      </c>
      <c r="E40" s="1990">
        <f t="shared" si="2"/>
        <v>70560000</v>
      </c>
    </row>
    <row r="41" spans="1:6">
      <c r="A41" s="1945"/>
      <c r="B41" s="1935"/>
      <c r="C41" s="1916"/>
      <c r="D41" s="1935">
        <f t="shared" si="2"/>
        <v>0</v>
      </c>
      <c r="E41" s="1992">
        <f t="shared" si="2"/>
        <v>0</v>
      </c>
    </row>
    <row r="42" spans="1:6" ht="32.15" customHeight="1">
      <c r="A42" s="128" t="s">
        <v>179</v>
      </c>
      <c r="B42" s="124">
        <f>SUM(B32+B33+B34+B35+B38+B39+B40)</f>
        <v>182127499</v>
      </c>
      <c r="C42" s="146">
        <f>SUM(C32+C33+C34+C35+C38+C39+C40)</f>
        <v>150120203</v>
      </c>
      <c r="D42" s="124">
        <f>SUM(D32+D33+D34+D35+D38+D39+D40)</f>
        <v>157626213.15000001</v>
      </c>
      <c r="E42" s="207">
        <f>SUM(E32+E33+E34+E35+E38+E39+E40)</f>
        <v>165507523.8075</v>
      </c>
    </row>
    <row r="43" spans="1:6">
      <c r="A43" s="126"/>
    </row>
    <row r="44" spans="1:6" ht="99.75" customHeight="1">
      <c r="A44" s="1928" t="s">
        <v>180</v>
      </c>
      <c r="B44" s="1928"/>
      <c r="C44" s="1928"/>
      <c r="D44" s="1928"/>
      <c r="E44" s="1928"/>
    </row>
    <row r="45" spans="1:6" ht="28" customHeight="1" thickBot="1">
      <c r="A45" s="1946" t="s">
        <v>169</v>
      </c>
      <c r="B45" s="128" t="s">
        <v>240</v>
      </c>
      <c r="C45" s="111" t="s">
        <v>241</v>
      </c>
      <c r="D45" s="1919" t="s">
        <v>242</v>
      </c>
      <c r="E45" s="1920"/>
    </row>
    <row r="46" spans="1:6" ht="15" thickBot="1">
      <c r="A46" s="1933"/>
      <c r="B46" s="1492" t="s">
        <v>155</v>
      </c>
      <c r="C46" s="1493" t="s">
        <v>156</v>
      </c>
      <c r="D46" s="1494" t="s">
        <v>778</v>
      </c>
      <c r="E46" s="1494" t="s">
        <v>913</v>
      </c>
    </row>
    <row r="47" spans="1:6" ht="26.15" customHeight="1" thickBot="1">
      <c r="A47" s="1941" t="s">
        <v>444</v>
      </c>
      <c r="B47" s="1946"/>
      <c r="C47" s="1946"/>
      <c r="D47" s="1946"/>
      <c r="E47" s="735"/>
      <c r="F47" s="277"/>
    </row>
    <row r="48" spans="1:6">
      <c r="A48" s="1941" t="s">
        <v>182</v>
      </c>
      <c r="B48" s="1999"/>
      <c r="C48" s="1972"/>
      <c r="D48" s="1972"/>
      <c r="E48" s="1995"/>
    </row>
    <row r="49" spans="1:6">
      <c r="A49" s="1938"/>
      <c r="B49" s="2000"/>
      <c r="C49" s="2001"/>
      <c r="D49" s="2001"/>
      <c r="E49" s="1997"/>
    </row>
    <row r="50" spans="1:6" ht="23.15" customHeight="1">
      <c r="A50" s="132" t="s">
        <v>171</v>
      </c>
      <c r="B50" s="133">
        <v>37460000</v>
      </c>
      <c r="C50" s="118">
        <f>GENDER!D16</f>
        <v>49928152</v>
      </c>
      <c r="D50" s="118">
        <f>C50*5/100+C50</f>
        <v>52424559.600000001</v>
      </c>
      <c r="E50" s="160">
        <f t="shared" ref="D50:E52" si="3">D50*5/100+D50</f>
        <v>55045787.579999998</v>
      </c>
    </row>
    <row r="51" spans="1:6" ht="18" customHeight="1">
      <c r="A51" s="132" t="s">
        <v>172</v>
      </c>
      <c r="B51" s="133">
        <v>8211820</v>
      </c>
      <c r="C51" s="118">
        <f>GENDER!D123</f>
        <v>11242051</v>
      </c>
      <c r="D51" s="118">
        <f t="shared" si="3"/>
        <v>11804153.550000001</v>
      </c>
      <c r="E51" s="160">
        <f t="shared" si="3"/>
        <v>12394361.227500001</v>
      </c>
    </row>
    <row r="52" spans="1:6" ht="19" customHeight="1">
      <c r="A52" s="132" t="s">
        <v>173</v>
      </c>
      <c r="B52" s="142">
        <v>0</v>
      </c>
      <c r="C52" s="137">
        <v>0</v>
      </c>
      <c r="D52" s="137">
        <f>C52*5/100+C52</f>
        <v>0</v>
      </c>
      <c r="E52" s="205">
        <f t="shared" si="3"/>
        <v>0</v>
      </c>
    </row>
    <row r="53" spans="1:6">
      <c r="A53" s="2240" t="s">
        <v>174</v>
      </c>
      <c r="B53" s="1969">
        <v>310700</v>
      </c>
      <c r="C53" s="2155">
        <f>GENDER!D136</f>
        <v>750000</v>
      </c>
      <c r="D53" s="2155">
        <f>C53*5/100+C53</f>
        <v>787500</v>
      </c>
      <c r="E53" s="2011">
        <f>D53*5/100+D53</f>
        <v>826875</v>
      </c>
    </row>
    <row r="54" spans="1:6" ht="10" customHeight="1">
      <c r="A54" s="2241"/>
      <c r="B54" s="1916"/>
      <c r="C54" s="1978"/>
      <c r="D54" s="1978">
        <f>C54*5/100+C54</f>
        <v>0</v>
      </c>
      <c r="E54" s="2014">
        <f>D54*5/100+D54</f>
        <v>0</v>
      </c>
    </row>
    <row r="55" spans="1:6">
      <c r="A55" s="1939" t="s">
        <v>175</v>
      </c>
      <c r="B55" s="1963"/>
      <c r="C55" s="1963"/>
      <c r="D55" s="1963"/>
      <c r="E55" s="1964"/>
    </row>
    <row r="56" spans="1:6">
      <c r="A56" s="1940"/>
      <c r="B56" s="1966"/>
      <c r="C56" s="1966"/>
      <c r="D56" s="1966"/>
      <c r="E56" s="1967"/>
    </row>
    <row r="57" spans="1:6" ht="23.15" customHeight="1">
      <c r="A57" s="132" t="s">
        <v>176</v>
      </c>
      <c r="B57" s="142">
        <v>0</v>
      </c>
      <c r="C57" s="132">
        <v>0</v>
      </c>
      <c r="D57" s="137">
        <f t="shared" ref="D57:E59" si="4">C57*5/100+C57</f>
        <v>0</v>
      </c>
      <c r="E57" s="205">
        <f t="shared" si="4"/>
        <v>0</v>
      </c>
    </row>
    <row r="58" spans="1:6" ht="25" customHeight="1" thickBot="1">
      <c r="A58" s="132" t="s">
        <v>183</v>
      </c>
      <c r="B58" s="142">
        <v>0</v>
      </c>
      <c r="C58" s="137">
        <v>0</v>
      </c>
      <c r="D58" s="137">
        <f t="shared" si="4"/>
        <v>0</v>
      </c>
      <c r="E58" s="205">
        <f t="shared" si="4"/>
        <v>0</v>
      </c>
    </row>
    <row r="59" spans="1:6" ht="15" thickBot="1">
      <c r="A59" s="1517" t="s">
        <v>850</v>
      </c>
      <c r="B59" s="734">
        <v>29737034</v>
      </c>
      <c r="C59" s="741">
        <f>GENDER!D141</f>
        <v>29000000</v>
      </c>
      <c r="D59" s="741">
        <f t="shared" si="4"/>
        <v>30450000</v>
      </c>
      <c r="E59" s="742">
        <f t="shared" si="4"/>
        <v>31972500</v>
      </c>
    </row>
    <row r="60" spans="1:6">
      <c r="A60" s="1939" t="s">
        <v>184</v>
      </c>
      <c r="B60" s="1917">
        <f>SUM(B50+B51+B52+B53+B57+B58+B59)</f>
        <v>75719554</v>
      </c>
      <c r="C60" s="1971">
        <f>SUM(C50+C51+C52+C53+C57+C58+C59)</f>
        <v>90920203</v>
      </c>
      <c r="D60" s="1971">
        <f>SUM(D50+D51+D52+D53+D57+D58+D59)</f>
        <v>95466213.150000006</v>
      </c>
      <c r="E60" s="2007">
        <f>SUM(E50+E51+E52+E53+E57+E58+E59)</f>
        <v>100239523.8075</v>
      </c>
    </row>
    <row r="61" spans="1:6">
      <c r="A61" s="1940"/>
      <c r="B61" s="1918"/>
      <c r="C61" s="1937"/>
      <c r="D61" s="1937"/>
      <c r="E61" s="1994"/>
    </row>
    <row r="62" spans="1:6" ht="15" customHeight="1">
      <c r="A62" s="1957" t="s">
        <v>185</v>
      </c>
      <c r="B62" s="1957"/>
      <c r="C62" s="1957"/>
      <c r="D62" s="1957"/>
      <c r="E62" s="1957"/>
      <c r="F62" s="277"/>
    </row>
    <row r="63" spans="1:6">
      <c r="A63" s="1957"/>
      <c r="B63" s="1957"/>
      <c r="C63" s="1957"/>
      <c r="D63" s="1957"/>
      <c r="E63" s="1957"/>
      <c r="F63" s="277"/>
    </row>
    <row r="64" spans="1:6" ht="28.5" thickBot="1">
      <c r="A64" s="152"/>
      <c r="B64" s="111" t="s">
        <v>240</v>
      </c>
      <c r="C64" s="129" t="s">
        <v>241</v>
      </c>
      <c r="D64" s="1925" t="s">
        <v>242</v>
      </c>
      <c r="E64" s="1920"/>
    </row>
    <row r="65" spans="1:5" ht="15" thickBot="1">
      <c r="A65" s="148"/>
      <c r="B65" s="1492" t="s">
        <v>155</v>
      </c>
      <c r="C65" s="1493" t="s">
        <v>156</v>
      </c>
      <c r="D65" s="1494" t="s">
        <v>778</v>
      </c>
      <c r="E65" s="1494" t="s">
        <v>913</v>
      </c>
    </row>
    <row r="66" spans="1:5">
      <c r="A66" s="1939" t="s">
        <v>182</v>
      </c>
      <c r="B66" s="2010"/>
      <c r="C66" s="2010"/>
      <c r="D66" s="2010"/>
      <c r="E66" s="2011"/>
    </row>
    <row r="67" spans="1:5">
      <c r="A67" s="1940"/>
      <c r="B67" s="2013"/>
      <c r="C67" s="2013"/>
      <c r="D67" s="2013"/>
      <c r="E67" s="2014"/>
    </row>
    <row r="68" spans="1:5" ht="24" customHeight="1">
      <c r="A68" s="132" t="s">
        <v>171</v>
      </c>
      <c r="B68" s="118">
        <v>37460000</v>
      </c>
      <c r="C68" s="118">
        <f>GENDER!C16</f>
        <v>49928152</v>
      </c>
      <c r="D68" s="118">
        <f t="shared" ref="D68:E71" si="5">C68*5/100+C68</f>
        <v>52424559.600000001</v>
      </c>
      <c r="E68" s="160">
        <f t="shared" si="5"/>
        <v>55045787.579999998</v>
      </c>
    </row>
    <row r="69" spans="1:5" ht="24" customHeight="1">
      <c r="A69" s="132" t="s">
        <v>172</v>
      </c>
      <c r="B69" s="118">
        <v>8211820</v>
      </c>
      <c r="C69" s="118">
        <f>GENDER!C123</f>
        <v>11242051</v>
      </c>
      <c r="D69" s="118">
        <f t="shared" si="5"/>
        <v>11804153.550000001</v>
      </c>
      <c r="E69" s="160">
        <f>D69*5/100+D69</f>
        <v>12394361.227500001</v>
      </c>
    </row>
    <row r="70" spans="1:5" ht="20.149999999999999" customHeight="1">
      <c r="A70" s="134" t="s">
        <v>173</v>
      </c>
      <c r="B70" s="134">
        <v>0</v>
      </c>
      <c r="C70" s="162">
        <v>0</v>
      </c>
      <c r="D70" s="135">
        <f t="shared" si="5"/>
        <v>0</v>
      </c>
      <c r="E70" s="202">
        <f>D70*5/100+D70</f>
        <v>0</v>
      </c>
    </row>
    <row r="71" spans="1:5">
      <c r="A71" s="132" t="s">
        <v>174</v>
      </c>
      <c r="B71" s="118">
        <v>310700</v>
      </c>
      <c r="C71" s="137">
        <f>GENDER!C136</f>
        <v>750000</v>
      </c>
      <c r="D71" s="118">
        <f t="shared" si="5"/>
        <v>787500</v>
      </c>
      <c r="E71" s="160">
        <f>D71*5/100+D71</f>
        <v>826875</v>
      </c>
    </row>
    <row r="72" spans="1:5">
      <c r="A72" s="1939" t="s">
        <v>175</v>
      </c>
      <c r="B72" s="1963"/>
      <c r="C72" s="1963"/>
      <c r="D72" s="1963"/>
      <c r="E72" s="1964"/>
    </row>
    <row r="73" spans="1:5" ht="15" thickBot="1">
      <c r="A73" s="1942"/>
      <c r="B73" s="2003"/>
      <c r="C73" s="2003"/>
      <c r="D73" s="2003"/>
      <c r="E73" s="2004"/>
    </row>
    <row r="74" spans="1:5" ht="24.75" customHeight="1" thickBot="1">
      <c r="A74" s="149" t="s">
        <v>176</v>
      </c>
      <c r="B74" s="221">
        <v>0</v>
      </c>
      <c r="C74" s="221">
        <f>GENDER!D139</f>
        <v>0</v>
      </c>
      <c r="D74" s="221">
        <f t="shared" ref="D74:E76" si="6">C74*5/100+C74</f>
        <v>0</v>
      </c>
      <c r="E74" s="221">
        <f t="shared" si="6"/>
        <v>0</v>
      </c>
    </row>
    <row r="75" spans="1:5" ht="43.5" customHeight="1" thickBot="1">
      <c r="A75" s="149" t="s">
        <v>183</v>
      </c>
      <c r="B75" s="221">
        <v>0</v>
      </c>
      <c r="C75" s="221">
        <v>0</v>
      </c>
      <c r="D75" s="221">
        <f t="shared" si="6"/>
        <v>0</v>
      </c>
      <c r="E75" s="221">
        <f t="shared" si="6"/>
        <v>0</v>
      </c>
    </row>
    <row r="76" spans="1:5" ht="15" thickBot="1">
      <c r="A76" s="1433" t="s">
        <v>850</v>
      </c>
      <c r="B76" s="221">
        <v>29737034</v>
      </c>
      <c r="C76" s="221">
        <f>GENDER!C141</f>
        <v>29000000</v>
      </c>
      <c r="D76" s="221">
        <f t="shared" si="6"/>
        <v>30450000</v>
      </c>
      <c r="E76" s="221">
        <f t="shared" si="6"/>
        <v>31972500</v>
      </c>
    </row>
    <row r="77" spans="1:5">
      <c r="A77" s="1926" t="s">
        <v>184</v>
      </c>
      <c r="B77" s="2229">
        <f>SUM(B68+B69+B70+B71+B74+B75+B76)</f>
        <v>75719554</v>
      </c>
      <c r="C77" s="2229">
        <f>SUM(C68+C69+C70+C71+C74+C75+C76)</f>
        <v>90920203</v>
      </c>
      <c r="D77" s="2229">
        <f>SUM(D68+D69+D70+D71+D74+D75+D76)</f>
        <v>95466213.150000006</v>
      </c>
      <c r="E77" s="2229">
        <f>SUM(E68+E69+E70+E71+E74+E75+E76)</f>
        <v>100239523.8075</v>
      </c>
    </row>
    <row r="78" spans="1:5" ht="19" customHeight="1" thickBot="1">
      <c r="A78" s="1938"/>
      <c r="B78" s="2229"/>
      <c r="C78" s="2229"/>
      <c r="D78" s="2229"/>
      <c r="E78" s="2229"/>
    </row>
    <row r="79" spans="1:5" ht="15" thickBot="1">
      <c r="A79" s="2247"/>
      <c r="B79" s="2250"/>
      <c r="C79" s="2250"/>
      <c r="D79" s="2250"/>
      <c r="E79" s="2250"/>
    </row>
    <row r="80" spans="1:5" ht="15" thickBot="1">
      <c r="A80" s="2247"/>
      <c r="B80" s="2247"/>
      <c r="C80" s="2247"/>
      <c r="D80" s="2247"/>
      <c r="E80" s="2247"/>
    </row>
    <row r="81" spans="1:6">
      <c r="A81" s="1962"/>
      <c r="B81" s="1963"/>
      <c r="C81" s="1963"/>
      <c r="D81" s="1963"/>
      <c r="E81" s="1964"/>
    </row>
    <row r="82" spans="1:6">
      <c r="A82" s="1965"/>
      <c r="B82" s="1966"/>
      <c r="C82" s="1966"/>
      <c r="D82" s="1966"/>
      <c r="E82" s="1967"/>
    </row>
    <row r="83" spans="1:6" ht="15" customHeight="1">
      <c r="A83" s="1941" t="s">
        <v>846</v>
      </c>
      <c r="B83" s="1946"/>
      <c r="C83" s="1946"/>
      <c r="D83" s="1946"/>
      <c r="E83" s="1947"/>
      <c r="F83" s="277"/>
    </row>
    <row r="84" spans="1:6">
      <c r="A84" s="1926"/>
      <c r="B84" s="1933"/>
      <c r="C84" s="1933"/>
      <c r="D84" s="1933"/>
      <c r="E84" s="1927"/>
      <c r="F84" s="277"/>
    </row>
    <row r="85" spans="1:6" ht="28.5" thickBot="1">
      <c r="A85" s="151"/>
      <c r="B85" s="111" t="s">
        <v>240</v>
      </c>
      <c r="C85" s="129" t="s">
        <v>241</v>
      </c>
      <c r="D85" s="1925" t="s">
        <v>242</v>
      </c>
      <c r="E85" s="1920"/>
    </row>
    <row r="86" spans="1:6" ht="15" thickBot="1">
      <c r="A86" s="138"/>
      <c r="B86" s="1492" t="s">
        <v>155</v>
      </c>
      <c r="C86" s="1493" t="s">
        <v>156</v>
      </c>
      <c r="D86" s="1494" t="s">
        <v>778</v>
      </c>
      <c r="E86" s="1494" t="s">
        <v>913</v>
      </c>
    </row>
    <row r="87" spans="1:6">
      <c r="A87" s="1939" t="s">
        <v>182</v>
      </c>
      <c r="B87" s="1972"/>
      <c r="C87" s="1972"/>
      <c r="D87" s="1972"/>
      <c r="E87" s="1995"/>
    </row>
    <row r="88" spans="1:6">
      <c r="A88" s="1940"/>
      <c r="B88" s="2001"/>
      <c r="C88" s="2001"/>
      <c r="D88" s="2001"/>
      <c r="E88" s="1997"/>
    </row>
    <row r="89" spans="1:6" ht="19" customHeight="1">
      <c r="A89" s="132" t="s">
        <v>171</v>
      </c>
      <c r="B89" s="143">
        <f>[2]Gender!$O$17</f>
        <v>0</v>
      </c>
      <c r="C89" s="137">
        <f>GENDER!H16</f>
        <v>0</v>
      </c>
      <c r="D89" s="137">
        <f t="shared" ref="D89:E94" si="7">C89*5/100+C89</f>
        <v>0</v>
      </c>
      <c r="E89" s="205">
        <f t="shared" si="7"/>
        <v>0</v>
      </c>
    </row>
    <row r="90" spans="1:6" ht="20.149999999999999" customHeight="1">
      <c r="A90" s="134" t="s">
        <v>172</v>
      </c>
      <c r="B90" s="136">
        <v>34530000</v>
      </c>
      <c r="C90" s="135">
        <f>GENDER!H123</f>
        <v>12600000</v>
      </c>
      <c r="D90" s="145">
        <f t="shared" si="7"/>
        <v>13230000</v>
      </c>
      <c r="E90" s="206">
        <f>D90*5/100+D90</f>
        <v>13891500</v>
      </c>
    </row>
    <row r="91" spans="1:6" ht="20.149999999999999" customHeight="1">
      <c r="A91" s="132" t="s">
        <v>173</v>
      </c>
      <c r="B91" s="142">
        <v>0</v>
      </c>
      <c r="C91" s="137">
        <v>0</v>
      </c>
      <c r="D91" s="137">
        <f t="shared" si="7"/>
        <v>0</v>
      </c>
      <c r="E91" s="205">
        <f>D91*5/100+D91</f>
        <v>0</v>
      </c>
    </row>
    <row r="92" spans="1:6">
      <c r="A92" s="132" t="s">
        <v>174</v>
      </c>
      <c r="B92" s="143">
        <v>0</v>
      </c>
      <c r="C92" s="137">
        <f>GENDER!H134</f>
        <v>0</v>
      </c>
      <c r="D92" s="137">
        <f t="shared" si="7"/>
        <v>0</v>
      </c>
      <c r="E92" s="205">
        <f>D92*5/100+D92</f>
        <v>0</v>
      </c>
    </row>
    <row r="93" spans="1:6" ht="27" customHeight="1">
      <c r="A93" s="111" t="s">
        <v>175</v>
      </c>
      <c r="B93" s="158"/>
      <c r="C93" s="158"/>
      <c r="D93" s="158"/>
      <c r="E93" s="129"/>
    </row>
    <row r="94" spans="1:6" ht="21" customHeight="1">
      <c r="A94" s="132" t="s">
        <v>176</v>
      </c>
      <c r="B94" s="142">
        <v>0</v>
      </c>
      <c r="C94" s="137">
        <v>0</v>
      </c>
      <c r="D94" s="274">
        <f t="shared" si="7"/>
        <v>0</v>
      </c>
      <c r="E94" s="745">
        <f t="shared" si="7"/>
        <v>0</v>
      </c>
    </row>
    <row r="95" spans="1:6" ht="30.65" customHeight="1">
      <c r="A95" s="134" t="s">
        <v>183</v>
      </c>
      <c r="B95" s="272">
        <v>0</v>
      </c>
      <c r="C95" s="162">
        <v>0</v>
      </c>
      <c r="D95" s="145">
        <f>C95*5/100+C95</f>
        <v>0</v>
      </c>
      <c r="E95" s="206">
        <f>D95*5/100+D95</f>
        <v>0</v>
      </c>
    </row>
    <row r="96" spans="1:6">
      <c r="A96" s="1517" t="s">
        <v>850</v>
      </c>
      <c r="B96" s="370">
        <v>35400000</v>
      </c>
      <c r="C96" s="118">
        <f>GENDER!H141</f>
        <v>35000000</v>
      </c>
      <c r="D96" s="274">
        <f>C96*5/100+C96</f>
        <v>36750000</v>
      </c>
      <c r="E96" s="745">
        <f>D96*5/100+D96</f>
        <v>38587500</v>
      </c>
    </row>
    <row r="97" spans="1:6">
      <c r="A97" s="1939" t="s">
        <v>184</v>
      </c>
      <c r="B97" s="1917">
        <f>SUM(B89+B90+B91+B92+B94+B95+B96)</f>
        <v>69930000</v>
      </c>
      <c r="C97" s="1971">
        <f>SUM(C89+C90+C91+C92+C94+C95+C96)</f>
        <v>47600000</v>
      </c>
      <c r="D97" s="1971">
        <f>SUM(D89+D90+D91+D92+D94+D95+D96)</f>
        <v>49980000</v>
      </c>
      <c r="E97" s="2007">
        <f>SUM(E89+E90+E91+E92+E94+E95+E96)</f>
        <v>52479000</v>
      </c>
    </row>
    <row r="98" spans="1:6" ht="20.149999999999999" customHeight="1">
      <c r="A98" s="1940"/>
      <c r="B98" s="1918"/>
      <c r="C98" s="1937"/>
      <c r="D98" s="1937"/>
      <c r="E98" s="1994"/>
    </row>
    <row r="99" spans="1:6">
      <c r="A99" s="2247"/>
      <c r="B99" s="2247"/>
      <c r="C99" s="2247"/>
      <c r="D99" s="2247"/>
      <c r="E99" s="2247"/>
      <c r="F99" s="131"/>
    </row>
    <row r="100" spans="1:6" ht="32.15" customHeight="1">
      <c r="A100" s="1925" t="s">
        <v>445</v>
      </c>
      <c r="B100" s="1919"/>
      <c r="C100" s="1919"/>
      <c r="D100" s="1919"/>
      <c r="E100" s="1920"/>
      <c r="F100" s="277"/>
    </row>
    <row r="101" spans="1:6" ht="26.15" customHeight="1" thickBot="1">
      <c r="A101" s="151"/>
      <c r="B101" s="746" t="s">
        <v>240</v>
      </c>
      <c r="C101" s="288" t="s">
        <v>241</v>
      </c>
      <c r="D101" s="1959" t="s">
        <v>242</v>
      </c>
      <c r="E101" s="1960"/>
    </row>
    <row r="102" spans="1:6" ht="15" thickBot="1">
      <c r="A102" s="138"/>
      <c r="B102" s="1492" t="s">
        <v>155</v>
      </c>
      <c r="C102" s="1493" t="s">
        <v>156</v>
      </c>
      <c r="D102" s="1494" t="s">
        <v>778</v>
      </c>
      <c r="E102" s="1494" t="s">
        <v>913</v>
      </c>
    </row>
    <row r="103" spans="1:6">
      <c r="A103" s="1939" t="s">
        <v>182</v>
      </c>
      <c r="B103" s="2010"/>
      <c r="C103" s="2010"/>
      <c r="D103" s="2010"/>
      <c r="E103" s="2011"/>
    </row>
    <row r="104" spans="1:6">
      <c r="A104" s="1940"/>
      <c r="B104" s="2013"/>
      <c r="C104" s="2013"/>
      <c r="D104" s="2013"/>
      <c r="E104" s="2014"/>
    </row>
    <row r="105" spans="1:6" ht="18" customHeight="1">
      <c r="A105" s="132" t="s">
        <v>171</v>
      </c>
      <c r="B105" s="137">
        <v>0</v>
      </c>
      <c r="C105" s="143" t="e">
        <f>GENDER!#REF!</f>
        <v>#REF!</v>
      </c>
      <c r="D105" s="274" t="e">
        <f t="shared" ref="D105:E108" si="8">C105*5/100+C105</f>
        <v>#REF!</v>
      </c>
      <c r="E105" s="745" t="e">
        <f t="shared" si="8"/>
        <v>#REF!</v>
      </c>
    </row>
    <row r="106" spans="1:6" ht="16" customHeight="1">
      <c r="A106" s="134" t="s">
        <v>172</v>
      </c>
      <c r="B106" s="135">
        <v>5000000</v>
      </c>
      <c r="C106" s="136">
        <f>GENDER!E123</f>
        <v>7500000</v>
      </c>
      <c r="D106" s="145">
        <f t="shared" si="8"/>
        <v>7875000</v>
      </c>
      <c r="E106" s="206">
        <f>D106*5/100+D106</f>
        <v>8268750</v>
      </c>
    </row>
    <row r="107" spans="1:6" ht="20.149999999999999" customHeight="1">
      <c r="A107" s="132" t="s">
        <v>173</v>
      </c>
      <c r="B107" s="132">
        <v>0</v>
      </c>
      <c r="C107" s="143">
        <v>0</v>
      </c>
      <c r="D107" s="274">
        <f t="shared" si="8"/>
        <v>0</v>
      </c>
      <c r="E107" s="745">
        <f>D107*5/100+D107</f>
        <v>0</v>
      </c>
    </row>
    <row r="108" spans="1:6">
      <c r="A108" s="132" t="s">
        <v>174</v>
      </c>
      <c r="B108" s="137">
        <v>0</v>
      </c>
      <c r="C108" s="143">
        <f>GENDER!E134</f>
        <v>0</v>
      </c>
      <c r="D108" s="274">
        <f t="shared" si="8"/>
        <v>0</v>
      </c>
      <c r="E108" s="745">
        <f>D108*5/100+D108</f>
        <v>0</v>
      </c>
    </row>
    <row r="109" spans="1:6">
      <c r="A109" s="1942" t="s">
        <v>175</v>
      </c>
      <c r="B109" s="1923"/>
      <c r="C109" s="1923"/>
      <c r="D109" s="1923"/>
      <c r="E109" s="1924"/>
    </row>
    <row r="110" spans="1:6">
      <c r="A110" s="1942"/>
      <c r="B110" s="1923"/>
      <c r="C110" s="1923"/>
      <c r="D110" s="1923"/>
      <c r="E110" s="1924"/>
    </row>
    <row r="111" spans="1:6" ht="27" customHeight="1" thickBot="1">
      <c r="A111" s="132" t="s">
        <v>176</v>
      </c>
      <c r="B111" s="142">
        <v>0</v>
      </c>
      <c r="C111" s="137">
        <v>0</v>
      </c>
      <c r="D111" s="137">
        <f>C111*5/100+C111</f>
        <v>0</v>
      </c>
      <c r="E111" s="205">
        <f>D111*5/100+D111</f>
        <v>0</v>
      </c>
    </row>
    <row r="112" spans="1:6" ht="27" customHeight="1" thickBot="1">
      <c r="A112" s="134" t="s">
        <v>183</v>
      </c>
      <c r="B112" s="272">
        <v>0</v>
      </c>
      <c r="C112" s="162">
        <v>0</v>
      </c>
      <c r="D112" s="137">
        <f t="shared" ref="D112:D113" si="9">C112*5/100+C112</f>
        <v>0</v>
      </c>
      <c r="E112" s="204">
        <f>D112*5/100+D112</f>
        <v>0</v>
      </c>
    </row>
    <row r="113" spans="1:6" ht="21" customHeight="1" thickBot="1">
      <c r="A113" s="1517" t="s">
        <v>850</v>
      </c>
      <c r="B113" s="143">
        <v>0</v>
      </c>
      <c r="C113" s="137">
        <f>GENDER!E141</f>
        <v>0</v>
      </c>
      <c r="D113" s="137">
        <f t="shared" si="9"/>
        <v>0</v>
      </c>
      <c r="E113" s="205">
        <f>D113*5/100+D113</f>
        <v>0</v>
      </c>
    </row>
    <row r="114" spans="1:6">
      <c r="A114" s="151" t="s">
        <v>389</v>
      </c>
      <c r="B114" s="1917">
        <f>SUM(B105+B106+B107+B108+B111+B112+B113)</f>
        <v>5000000</v>
      </c>
      <c r="C114" s="1971" t="e">
        <f>SUM(C105+C106+C107+C108+C111+C112+C113)</f>
        <v>#REF!</v>
      </c>
      <c r="D114" s="1971" t="e">
        <f>SUM(D105+D106+D107+D108+D111+D112+D113)</f>
        <v>#REF!</v>
      </c>
      <c r="E114" s="2007" t="e">
        <f>SUM(E105+E106+E107+E108+E111+E112+E113)</f>
        <v>#REF!</v>
      </c>
    </row>
    <row r="115" spans="1:6">
      <c r="A115" s="138" t="s">
        <v>192</v>
      </c>
      <c r="B115" s="1918"/>
      <c r="C115" s="1937"/>
      <c r="D115" s="1937"/>
      <c r="E115" s="1994"/>
    </row>
    <row r="116" spans="1:6">
      <c r="A116" s="747"/>
      <c r="B116" s="108"/>
      <c r="C116" s="108"/>
      <c r="D116" s="108"/>
      <c r="E116" s="108"/>
      <c r="F116" s="277"/>
    </row>
    <row r="117" spans="1:6" ht="24" customHeight="1">
      <c r="A117" s="152" t="s">
        <v>442</v>
      </c>
      <c r="B117" s="737"/>
      <c r="C117" s="737"/>
      <c r="D117" s="737"/>
      <c r="E117" s="735"/>
    </row>
    <row r="118" spans="1:6" ht="28" customHeight="1" thickBot="1">
      <c r="A118" s="1939"/>
      <c r="B118" s="748" t="s">
        <v>240</v>
      </c>
      <c r="C118" s="749" t="s">
        <v>241</v>
      </c>
      <c r="D118" s="2248" t="s">
        <v>242</v>
      </c>
      <c r="E118" s="2249"/>
    </row>
    <row r="119" spans="1:6" ht="15" thickBot="1">
      <c r="A119" s="1940"/>
      <c r="B119" s="1492" t="s">
        <v>155</v>
      </c>
      <c r="C119" s="1493" t="s">
        <v>156</v>
      </c>
      <c r="D119" s="1494" t="s">
        <v>778</v>
      </c>
      <c r="E119" s="1494" t="s">
        <v>913</v>
      </c>
    </row>
    <row r="120" spans="1:6">
      <c r="A120" s="1941" t="s">
        <v>182</v>
      </c>
      <c r="B120" s="2009"/>
      <c r="C120" s="2010"/>
      <c r="D120" s="2010"/>
      <c r="E120" s="2011"/>
    </row>
    <row r="121" spans="1:6">
      <c r="A121" s="1938"/>
      <c r="B121" s="2012"/>
      <c r="C121" s="2013"/>
      <c r="D121" s="2013"/>
      <c r="E121" s="2014"/>
    </row>
    <row r="122" spans="1:6" ht="24" customHeight="1">
      <c r="A122" s="139" t="s">
        <v>171</v>
      </c>
      <c r="B122" s="108">
        <v>0</v>
      </c>
      <c r="C122" s="141" t="e">
        <f>GENDER!#REF!</f>
        <v>#REF!</v>
      </c>
      <c r="D122" s="741" t="e">
        <f t="shared" ref="D122:E125" si="10">C122*5/100+C122</f>
        <v>#REF!</v>
      </c>
      <c r="E122" s="206" t="e">
        <f t="shared" si="10"/>
        <v>#REF!</v>
      </c>
    </row>
    <row r="123" spans="1:6" ht="21" customHeight="1">
      <c r="A123" s="132" t="s">
        <v>172</v>
      </c>
      <c r="B123" s="133">
        <v>18739000</v>
      </c>
      <c r="C123" s="118">
        <f>GENDER!F123</f>
        <v>3300000</v>
      </c>
      <c r="D123" s="274">
        <f t="shared" si="10"/>
        <v>3465000</v>
      </c>
      <c r="E123" s="745">
        <f>D123*5/100+D123</f>
        <v>3638250</v>
      </c>
    </row>
    <row r="124" spans="1:6" ht="25" customHeight="1">
      <c r="A124" s="134" t="s">
        <v>173</v>
      </c>
      <c r="B124" s="272">
        <v>0</v>
      </c>
      <c r="C124" s="162">
        <v>0</v>
      </c>
      <c r="D124" s="145">
        <f t="shared" si="10"/>
        <v>0</v>
      </c>
      <c r="E124" s="206">
        <f>D124*5/100+D124</f>
        <v>0</v>
      </c>
    </row>
    <row r="125" spans="1:6" ht="21" customHeight="1">
      <c r="A125" s="132" t="s">
        <v>174</v>
      </c>
      <c r="B125" s="143">
        <f>[2]Gender!$K$131</f>
        <v>0</v>
      </c>
      <c r="C125" s="137">
        <f>GENDER!F134</f>
        <v>0</v>
      </c>
      <c r="D125" s="274">
        <f t="shared" si="10"/>
        <v>0</v>
      </c>
      <c r="E125" s="745">
        <f>D125*5/100+D125</f>
        <v>0</v>
      </c>
    </row>
    <row r="126" spans="1:6">
      <c r="A126" s="130" t="s">
        <v>252</v>
      </c>
      <c r="B126" s="1923"/>
      <c r="C126" s="1923"/>
      <c r="D126" s="1923"/>
      <c r="E126" s="1924"/>
    </row>
    <row r="127" spans="1:6" ht="15" thickBot="1">
      <c r="A127" s="130" t="s">
        <v>192</v>
      </c>
      <c r="B127" s="1923"/>
      <c r="C127" s="1923"/>
      <c r="D127" s="1923"/>
      <c r="E127" s="1924"/>
    </row>
    <row r="128" spans="1:6" ht="26.15" customHeight="1" thickBot="1">
      <c r="A128" s="132" t="s">
        <v>176</v>
      </c>
      <c r="B128" s="142">
        <v>0</v>
      </c>
      <c r="C128" s="221" t="e">
        <f>SUM(GENDER!H138+GENDER!#REF!)</f>
        <v>#REF!</v>
      </c>
      <c r="D128" s="221" t="e">
        <f>C128*5/100+C128</f>
        <v>#REF!</v>
      </c>
      <c r="E128" s="221" t="e">
        <f t="shared" ref="D128:E130" si="11">D128*5/100+D128</f>
        <v>#REF!</v>
      </c>
    </row>
    <row r="129" spans="1:6" ht="25" customHeight="1" thickBot="1">
      <c r="A129" s="134" t="s">
        <v>183</v>
      </c>
      <c r="B129" s="149">
        <v>0</v>
      </c>
      <c r="C129" s="221" t="e">
        <f>SUM(GENDER!#REF!+GENDER!#REF!)</f>
        <v>#REF!</v>
      </c>
      <c r="D129" s="221" t="e">
        <f>C129*5/100+C129</f>
        <v>#REF!</v>
      </c>
      <c r="E129" s="221" t="e">
        <f>D129*5/100+D129</f>
        <v>#REF!</v>
      </c>
    </row>
    <row r="130" spans="1:6" ht="23.15" customHeight="1" thickBot="1">
      <c r="A130" s="1517" t="s">
        <v>850</v>
      </c>
      <c r="B130" s="3">
        <v>35400000</v>
      </c>
      <c r="C130" s="221" t="e">
        <f>SUM(C128:C129)</f>
        <v>#REF!</v>
      </c>
      <c r="D130" s="221" t="e">
        <f t="shared" si="11"/>
        <v>#REF!</v>
      </c>
      <c r="E130" s="221" t="e">
        <f>D130*5/100+D130</f>
        <v>#REF!</v>
      </c>
    </row>
    <row r="131" spans="1:6" ht="15" thickBot="1">
      <c r="A131" s="1939" t="s">
        <v>184</v>
      </c>
      <c r="B131" s="2245">
        <f>SUM(B122+B123+B124+B125+B128+B129+B130)</f>
        <v>54139000</v>
      </c>
      <c r="C131" s="2229" t="e">
        <f>SUM(C122+C123+C124+C125+C128+C129+C130)</f>
        <v>#REF!</v>
      </c>
      <c r="D131" s="2229" t="e">
        <f>SUM(D122+D123+D124+D125+D128+D129+D130)</f>
        <v>#REF!</v>
      </c>
      <c r="E131" s="2229" t="e">
        <f>SUM(E122+E123+E124+E125+E128+E129+E130)</f>
        <v>#REF!</v>
      </c>
    </row>
    <row r="132" spans="1:6" ht="15" thickBot="1">
      <c r="A132" s="1940"/>
      <c r="B132" s="2245"/>
      <c r="C132" s="2229"/>
      <c r="D132" s="2229"/>
      <c r="E132" s="2229"/>
    </row>
    <row r="133" spans="1:6">
      <c r="A133" s="1932" t="s">
        <v>830</v>
      </c>
      <c r="B133" s="1933"/>
      <c r="C133" s="1973"/>
      <c r="D133" s="1973"/>
      <c r="E133" s="1973"/>
      <c r="F133" s="277"/>
    </row>
    <row r="134" spans="1:6">
      <c r="A134" s="1932"/>
      <c r="B134" s="1933"/>
      <c r="C134" s="1973"/>
      <c r="D134" s="1973"/>
      <c r="E134" s="1973"/>
      <c r="F134" s="277"/>
    </row>
    <row r="135" spans="1:6" ht="28.5" thickBot="1">
      <c r="A135" s="1939"/>
      <c r="B135" s="288" t="s">
        <v>240</v>
      </c>
      <c r="C135" s="289" t="s">
        <v>241</v>
      </c>
      <c r="D135" s="1982" t="s">
        <v>242</v>
      </c>
      <c r="E135" s="1960"/>
    </row>
    <row r="136" spans="1:6" ht="15" thickBot="1">
      <c r="A136" s="1940"/>
      <c r="B136" s="1492" t="s">
        <v>155</v>
      </c>
      <c r="C136" s="1493" t="s">
        <v>156</v>
      </c>
      <c r="D136" s="1494" t="s">
        <v>778</v>
      </c>
      <c r="E136" s="1494" t="s">
        <v>913</v>
      </c>
    </row>
    <row r="137" spans="1:6">
      <c r="A137" s="1939" t="s">
        <v>182</v>
      </c>
      <c r="B137" s="2010"/>
      <c r="C137" s="2010"/>
      <c r="D137" s="2010"/>
      <c r="E137" s="2011"/>
    </row>
    <row r="138" spans="1:6">
      <c r="A138" s="1940"/>
      <c r="B138" s="2013"/>
      <c r="C138" s="2013"/>
      <c r="D138" s="2013"/>
      <c r="E138" s="2014"/>
    </row>
    <row r="139" spans="1:6" ht="24" customHeight="1">
      <c r="A139" s="134" t="s">
        <v>171</v>
      </c>
      <c r="B139" s="108">
        <v>0</v>
      </c>
      <c r="C139" s="141" t="e">
        <f>GENDER!#REF!</f>
        <v>#REF!</v>
      </c>
      <c r="D139" s="741" t="e">
        <f t="shared" ref="D139:E142" si="12">C139*5/100+C139</f>
        <v>#REF!</v>
      </c>
      <c r="E139" s="206" t="e">
        <f t="shared" si="12"/>
        <v>#REF!</v>
      </c>
    </row>
    <row r="140" spans="1:6" ht="24" customHeight="1">
      <c r="A140" s="132" t="s">
        <v>172</v>
      </c>
      <c r="B140" s="133">
        <v>10791000</v>
      </c>
      <c r="C140" s="118">
        <f>GENDER!G123</f>
        <v>1800000</v>
      </c>
      <c r="D140" s="274">
        <f t="shared" si="12"/>
        <v>1890000</v>
      </c>
      <c r="E140" s="745">
        <f>D140*5/100+D140</f>
        <v>1984500</v>
      </c>
    </row>
    <row r="141" spans="1:6" ht="27" customHeight="1" thickBot="1">
      <c r="A141" s="134" t="s">
        <v>173</v>
      </c>
      <c r="B141" s="272">
        <v>0</v>
      </c>
      <c r="C141" s="162" t="e">
        <f>GENDER!#REF!</f>
        <v>#REF!</v>
      </c>
      <c r="D141" s="145" t="e">
        <f t="shared" si="12"/>
        <v>#REF!</v>
      </c>
      <c r="E141" s="206" t="e">
        <f>D141*5/100+D141</f>
        <v>#REF!</v>
      </c>
    </row>
    <row r="142" spans="1:6" ht="21" customHeight="1" thickBot="1">
      <c r="A142" s="132" t="s">
        <v>174</v>
      </c>
      <c r="B142" s="143">
        <f>[2]Gender!$L$131</f>
        <v>0</v>
      </c>
      <c r="C142" s="1575">
        <v>1500000</v>
      </c>
      <c r="D142" s="1575">
        <f t="shared" si="12"/>
        <v>1575000</v>
      </c>
      <c r="E142" s="1575">
        <f>D142*5/100+D142</f>
        <v>1653750</v>
      </c>
    </row>
    <row r="143" spans="1:6">
      <c r="A143" s="130" t="s">
        <v>252</v>
      </c>
      <c r="B143" s="1923"/>
      <c r="C143" s="1923"/>
      <c r="D143" s="1923"/>
      <c r="E143" s="1924"/>
    </row>
    <row r="144" spans="1:6">
      <c r="A144" s="130" t="s">
        <v>192</v>
      </c>
      <c r="B144" s="1923"/>
      <c r="C144" s="1923"/>
      <c r="D144" s="1923"/>
      <c r="E144" s="1924"/>
    </row>
    <row r="145" spans="1:6" ht="27" customHeight="1">
      <c r="A145" s="132" t="s">
        <v>176</v>
      </c>
      <c r="B145" s="142">
        <v>0</v>
      </c>
      <c r="C145" s="137">
        <v>0</v>
      </c>
      <c r="D145" s="274">
        <f t="shared" ref="D145:E147" si="13">C145*5/100+C145</f>
        <v>0</v>
      </c>
      <c r="E145" s="745">
        <f t="shared" si="13"/>
        <v>0</v>
      </c>
    </row>
    <row r="146" spans="1:6" ht="28" customHeight="1">
      <c r="A146" s="132" t="s">
        <v>183</v>
      </c>
      <c r="B146" s="142">
        <v>0</v>
      </c>
      <c r="C146" s="137">
        <v>0</v>
      </c>
      <c r="D146" s="274">
        <f t="shared" si="13"/>
        <v>0</v>
      </c>
      <c r="E146" s="745">
        <f>D146*5/100+D146</f>
        <v>0</v>
      </c>
    </row>
    <row r="147" spans="1:6" ht="21" customHeight="1">
      <c r="A147" s="1517" t="s">
        <v>850</v>
      </c>
      <c r="B147" s="3">
        <v>0</v>
      </c>
      <c r="C147" s="118">
        <f>GENDER!G141</f>
        <v>0</v>
      </c>
      <c r="D147" s="274">
        <f t="shared" si="13"/>
        <v>0</v>
      </c>
      <c r="E147" s="745">
        <f>D147*5/100+D147</f>
        <v>0</v>
      </c>
    </row>
    <row r="148" spans="1:6">
      <c r="A148" s="1939" t="s">
        <v>184</v>
      </c>
      <c r="B148" s="1917">
        <f>SUM(B139+B140+B141+B142+B145+B146+B147)</f>
        <v>10791000</v>
      </c>
      <c r="C148" s="1971" t="e">
        <f>SUM(C139+C140+C141+C142+C145+C146+C147)</f>
        <v>#REF!</v>
      </c>
      <c r="D148" s="1971" t="e">
        <f>SUM(D139+D140+D141+D142+D145+D146+D147)</f>
        <v>#REF!</v>
      </c>
      <c r="E148" s="2007" t="e">
        <f>SUM(E139+E140+E141+E142+E145+E146+E147)</f>
        <v>#REF!</v>
      </c>
    </row>
    <row r="149" spans="1:6" ht="19" customHeight="1">
      <c r="A149" s="1940"/>
      <c r="B149" s="1918"/>
      <c r="C149" s="1937"/>
      <c r="D149" s="1937"/>
      <c r="E149" s="1994"/>
    </row>
    <row r="150" spans="1:6">
      <c r="A150" s="1932" t="s">
        <v>847</v>
      </c>
      <c r="B150" s="1933"/>
      <c r="C150" s="1933"/>
      <c r="D150" s="1933"/>
      <c r="E150" s="1973"/>
      <c r="F150" s="277"/>
    </row>
    <row r="151" spans="1:6">
      <c r="A151" s="1932"/>
      <c r="B151" s="1933"/>
      <c r="C151" s="1933"/>
      <c r="D151" s="1933"/>
      <c r="E151" s="1973"/>
      <c r="F151" s="277"/>
    </row>
    <row r="152" spans="1:6" ht="28.5" thickBot="1">
      <c r="A152" s="152"/>
      <c r="B152" s="288" t="s">
        <v>240</v>
      </c>
      <c r="C152" s="289" t="s">
        <v>241</v>
      </c>
      <c r="D152" s="1982" t="s">
        <v>242</v>
      </c>
      <c r="E152" s="1960"/>
    </row>
    <row r="153" spans="1:6" ht="15" thickBot="1">
      <c r="A153" s="148"/>
      <c r="B153" s="1492" t="s">
        <v>155</v>
      </c>
      <c r="C153" s="1493" t="s">
        <v>156</v>
      </c>
      <c r="D153" s="1494" t="s">
        <v>778</v>
      </c>
      <c r="E153" s="1494" t="s">
        <v>913</v>
      </c>
    </row>
    <row r="154" spans="1:6">
      <c r="A154" s="1939" t="s">
        <v>182</v>
      </c>
      <c r="B154" s="1973"/>
      <c r="C154" s="1973"/>
      <c r="D154" s="1973"/>
      <c r="E154" s="1996"/>
    </row>
    <row r="155" spans="1:6">
      <c r="A155" s="1942"/>
      <c r="B155" s="1973"/>
      <c r="C155" s="1973"/>
      <c r="D155" s="1973"/>
      <c r="E155" s="1996"/>
    </row>
    <row r="156" spans="1:6" ht="24" customHeight="1">
      <c r="A156" s="132" t="s">
        <v>171</v>
      </c>
      <c r="B156" s="143">
        <v>0</v>
      </c>
      <c r="C156" s="137" t="e">
        <f>GENDER!#REF!</f>
        <v>#REF!</v>
      </c>
      <c r="D156" s="274" t="e">
        <f t="shared" ref="D156:E159" si="14">C156*5/100+C156</f>
        <v>#REF!</v>
      </c>
      <c r="E156" s="745" t="e">
        <f t="shared" si="14"/>
        <v>#REF!</v>
      </c>
    </row>
    <row r="157" spans="1:6" ht="24" customHeight="1">
      <c r="A157" s="134" t="s">
        <v>172</v>
      </c>
      <c r="B157" s="136">
        <v>15477945</v>
      </c>
      <c r="C157" s="135">
        <f>GENDER!K123</f>
        <v>11600000</v>
      </c>
      <c r="D157" s="145">
        <f t="shared" si="14"/>
        <v>12180000</v>
      </c>
      <c r="E157" s="206">
        <f>D157*5/100+D157</f>
        <v>12789000</v>
      </c>
    </row>
    <row r="158" spans="1:6" ht="28" customHeight="1">
      <c r="A158" s="132" t="s">
        <v>173</v>
      </c>
      <c r="B158" s="142">
        <v>0</v>
      </c>
      <c r="C158" s="137">
        <v>0</v>
      </c>
      <c r="D158" s="274">
        <f t="shared" si="14"/>
        <v>0</v>
      </c>
      <c r="E158" s="745">
        <f>D158*5/100+D158</f>
        <v>0</v>
      </c>
    </row>
    <row r="159" spans="1:6">
      <c r="A159" s="132" t="s">
        <v>174</v>
      </c>
      <c r="B159" s="143">
        <f>[2]Gender!$U$131</f>
        <v>0</v>
      </c>
      <c r="C159" s="137">
        <f>GENDER!K134</f>
        <v>0</v>
      </c>
      <c r="D159" s="274">
        <f t="shared" si="14"/>
        <v>0</v>
      </c>
      <c r="E159" s="745">
        <f>D159*5/100+D159</f>
        <v>0</v>
      </c>
    </row>
    <row r="160" spans="1:6">
      <c r="A160" s="1939" t="s">
        <v>175</v>
      </c>
      <c r="B160" s="1963"/>
      <c r="C160" s="1963"/>
      <c r="D160" s="1963"/>
      <c r="E160" s="1964"/>
    </row>
    <row r="161" spans="1:6" ht="15" thickBot="1">
      <c r="A161" s="1940"/>
      <c r="B161" s="2251"/>
      <c r="C161" s="2251"/>
      <c r="D161" s="2251"/>
      <c r="E161" s="2004"/>
    </row>
    <row r="162" spans="1:6" ht="26.15" customHeight="1" thickBot="1">
      <c r="A162" s="149" t="s">
        <v>176</v>
      </c>
      <c r="B162" s="1566">
        <v>0</v>
      </c>
      <c r="C162" s="221" t="e">
        <f>SUM(GENDER!K140+GENDER!#REF!+GENDER!#REF!)</f>
        <v>#REF!</v>
      </c>
      <c r="D162" s="221" t="e">
        <f t="shared" ref="D162:E164" si="15">C162*5/100+C162</f>
        <v>#REF!</v>
      </c>
      <c r="E162" s="221" t="e">
        <f t="shared" si="15"/>
        <v>#REF!</v>
      </c>
    </row>
    <row r="163" spans="1:6" ht="28" customHeight="1" thickBot="1">
      <c r="A163" s="1549" t="s">
        <v>183</v>
      </c>
      <c r="B163" s="1566">
        <v>0</v>
      </c>
      <c r="C163" s="221" t="e">
        <f>SUM(GENDER!#REF!+GENDER!#REF!)</f>
        <v>#REF!</v>
      </c>
      <c r="D163" s="221" t="e">
        <f t="shared" si="15"/>
        <v>#REF!</v>
      </c>
      <c r="E163" s="221" t="e">
        <f t="shared" si="15"/>
        <v>#REF!</v>
      </c>
    </row>
    <row r="164" spans="1:6" ht="15" thickBot="1">
      <c r="A164" s="1433" t="s">
        <v>850</v>
      </c>
      <c r="B164" s="221">
        <v>21000000</v>
      </c>
      <c r="C164" s="221">
        <f>GENDER!K141</f>
        <v>0</v>
      </c>
      <c r="D164" s="221">
        <f t="shared" si="15"/>
        <v>0</v>
      </c>
      <c r="E164" s="221">
        <f t="shared" si="15"/>
        <v>0</v>
      </c>
    </row>
    <row r="165" spans="1:6">
      <c r="A165" s="1941" t="s">
        <v>184</v>
      </c>
      <c r="B165" s="2246">
        <f>SUM(B156+B157+B158+B159+B162+B163+B164)</f>
        <v>36477945</v>
      </c>
      <c r="C165" s="2246">
        <f>SUM(C164+C157)</f>
        <v>11600000</v>
      </c>
      <c r="D165" s="2246" t="e">
        <f>SUM(D156+D157+D158+D159+D162+D163+D164)</f>
        <v>#REF!</v>
      </c>
      <c r="E165" s="2246" t="e">
        <f>SUM(E156+E157+E158+E159+E162+E163+E164)</f>
        <v>#REF!</v>
      </c>
    </row>
    <row r="166" spans="1:6" ht="15" thickBot="1">
      <c r="A166" s="1938"/>
      <c r="B166" s="2246"/>
      <c r="C166" s="2246"/>
      <c r="D166" s="2246"/>
      <c r="E166" s="2246"/>
    </row>
    <row r="167" spans="1:6">
      <c r="A167" s="1932" t="s">
        <v>831</v>
      </c>
      <c r="B167" s="1933"/>
      <c r="C167" s="1973"/>
      <c r="D167" s="1973"/>
      <c r="E167" s="1973"/>
      <c r="F167" s="277"/>
    </row>
    <row r="168" spans="1:6">
      <c r="A168" s="1932"/>
      <c r="B168" s="1933"/>
      <c r="C168" s="1973"/>
      <c r="D168" s="1973"/>
      <c r="E168" s="1973"/>
      <c r="F168" s="277"/>
    </row>
    <row r="169" spans="1:6" ht="28.5" thickBot="1">
      <c r="A169" s="151"/>
      <c r="B169" s="288" t="s">
        <v>240</v>
      </c>
      <c r="C169" s="289" t="s">
        <v>241</v>
      </c>
      <c r="D169" s="1982" t="s">
        <v>242</v>
      </c>
      <c r="E169" s="1960"/>
    </row>
    <row r="170" spans="1:6" ht="15" thickBot="1">
      <c r="A170" s="138"/>
      <c r="B170" s="1492" t="s">
        <v>155</v>
      </c>
      <c r="C170" s="1493" t="s">
        <v>156</v>
      </c>
      <c r="D170" s="1494" t="s">
        <v>778</v>
      </c>
      <c r="E170" s="1494" t="s">
        <v>913</v>
      </c>
    </row>
    <row r="171" spans="1:6">
      <c r="A171" s="1939" t="s">
        <v>182</v>
      </c>
      <c r="B171" s="751"/>
      <c r="C171" s="743"/>
      <c r="D171" s="743"/>
      <c r="E171" s="740"/>
    </row>
    <row r="172" spans="1:6">
      <c r="A172" s="1942"/>
      <c r="B172" s="753"/>
      <c r="C172" s="108"/>
      <c r="D172" s="108"/>
      <c r="E172" s="204"/>
    </row>
    <row r="173" spans="1:6" ht="24" customHeight="1">
      <c r="A173" s="149" t="s">
        <v>171</v>
      </c>
      <c r="B173" s="137">
        <v>0</v>
      </c>
      <c r="C173" s="143" t="e">
        <f>GENDER!#REF!</f>
        <v>#REF!</v>
      </c>
      <c r="D173" s="274" t="e">
        <f t="shared" ref="D173:E178" si="16">C173*5/100+C173</f>
        <v>#REF!</v>
      </c>
      <c r="E173" s="745" t="e">
        <f t="shared" si="16"/>
        <v>#REF!</v>
      </c>
    </row>
    <row r="174" spans="1:6" ht="20.149999999999999" customHeight="1">
      <c r="A174" s="150" t="s">
        <v>172</v>
      </c>
      <c r="B174" s="135">
        <v>2612945</v>
      </c>
      <c r="C174" s="136">
        <f>GENDER!I123</f>
        <v>2300000</v>
      </c>
      <c r="D174" s="145">
        <f t="shared" si="16"/>
        <v>2415000</v>
      </c>
      <c r="E174" s="206">
        <f>D174*5/100+D174</f>
        <v>2535750</v>
      </c>
    </row>
    <row r="175" spans="1:6" ht="27" customHeight="1">
      <c r="A175" s="149" t="s">
        <v>173</v>
      </c>
      <c r="B175" s="132">
        <v>0</v>
      </c>
      <c r="C175" s="143">
        <v>0</v>
      </c>
      <c r="D175" s="274">
        <f t="shared" si="16"/>
        <v>0</v>
      </c>
      <c r="E175" s="745">
        <f>D175*5/100+D175</f>
        <v>0</v>
      </c>
    </row>
    <row r="176" spans="1:6" ht="20.149999999999999" customHeight="1">
      <c r="A176" s="149" t="s">
        <v>174</v>
      </c>
      <c r="B176" s="137">
        <f>[2]Gender!$P$131</f>
        <v>0</v>
      </c>
      <c r="C176" s="143">
        <f>GENDER!I134</f>
        <v>0</v>
      </c>
      <c r="D176" s="274">
        <f t="shared" si="16"/>
        <v>0</v>
      </c>
      <c r="E176" s="745">
        <f>D176*5/100+D176</f>
        <v>0</v>
      </c>
    </row>
    <row r="177" spans="1:6" ht="24" customHeight="1">
      <c r="A177" s="155" t="s">
        <v>175</v>
      </c>
      <c r="B177" s="2242"/>
      <c r="C177" s="2243"/>
      <c r="D177" s="2243"/>
      <c r="E177" s="2244"/>
    </row>
    <row r="178" spans="1:6" ht="20.149999999999999" customHeight="1">
      <c r="A178" s="150" t="s">
        <v>176</v>
      </c>
      <c r="B178" s="139">
        <v>0</v>
      </c>
      <c r="C178" s="108">
        <v>0</v>
      </c>
      <c r="D178" s="141">
        <f t="shared" si="16"/>
        <v>0</v>
      </c>
      <c r="E178" s="204">
        <f t="shared" si="16"/>
        <v>0</v>
      </c>
    </row>
    <row r="179" spans="1:6" ht="21" customHeight="1">
      <c r="A179" s="149" t="s">
        <v>183</v>
      </c>
      <c r="B179" s="132">
        <v>0</v>
      </c>
      <c r="C179" s="143">
        <v>0</v>
      </c>
      <c r="D179" s="137">
        <f>C179*5/100+C179</f>
        <v>0</v>
      </c>
      <c r="E179" s="205">
        <f>D179*5/100+D179</f>
        <v>0</v>
      </c>
    </row>
    <row r="180" spans="1:6" ht="24" customHeight="1">
      <c r="A180" s="1517" t="s">
        <v>850</v>
      </c>
      <c r="B180" s="274">
        <v>9000000</v>
      </c>
      <c r="C180" s="273">
        <f>GENDER!I141</f>
        <v>0</v>
      </c>
      <c r="D180" s="274">
        <f>C180*5/100+C180</f>
        <v>0</v>
      </c>
      <c r="E180" s="745">
        <f>D180*5/100+D180</f>
        <v>0</v>
      </c>
    </row>
    <row r="181" spans="1:6">
      <c r="A181" s="152" t="s">
        <v>389</v>
      </c>
      <c r="B181" s="1971">
        <f>SUM(B173+B174+B175+B176+B178+B179+B180)</f>
        <v>11612945</v>
      </c>
      <c r="C181" s="1917" t="e">
        <f>SUM(C173+C174+C175+C176+C178+C179+C180)</f>
        <v>#REF!</v>
      </c>
      <c r="D181" s="1971" t="e">
        <f>SUM(D173+D174+D175+D176+D178+D179+D180)</f>
        <v>#REF!</v>
      </c>
      <c r="E181" s="2007" t="e">
        <f>SUM(E173+E174+E175+E176+E178+E179+E180)</f>
        <v>#REF!</v>
      </c>
    </row>
    <row r="182" spans="1:6">
      <c r="A182" s="155"/>
      <c r="B182" s="1937"/>
      <c r="C182" s="1918"/>
      <c r="D182" s="1937"/>
      <c r="E182" s="1994"/>
    </row>
    <row r="183" spans="1:6">
      <c r="A183" s="1932" t="s">
        <v>832</v>
      </c>
      <c r="B183" s="1933"/>
      <c r="C183" s="1973"/>
      <c r="D183" s="1973"/>
      <c r="E183" s="1973"/>
      <c r="F183" s="277"/>
    </row>
    <row r="184" spans="1:6">
      <c r="A184" s="1932"/>
      <c r="B184" s="1933"/>
      <c r="C184" s="1973"/>
      <c r="D184" s="1973"/>
      <c r="E184" s="1973"/>
      <c r="F184" s="277"/>
    </row>
    <row r="185" spans="1:6" ht="28.5" thickBot="1">
      <c r="A185" s="152"/>
      <c r="B185" s="754" t="s">
        <v>240</v>
      </c>
      <c r="C185" s="746" t="s">
        <v>241</v>
      </c>
      <c r="D185" s="1982" t="s">
        <v>242</v>
      </c>
      <c r="E185" s="1960"/>
    </row>
    <row r="186" spans="1:6" ht="15" thickBot="1">
      <c r="A186" s="148"/>
      <c r="B186" s="1492" t="s">
        <v>155</v>
      </c>
      <c r="C186" s="1493" t="s">
        <v>156</v>
      </c>
      <c r="D186" s="1494" t="s">
        <v>778</v>
      </c>
      <c r="E186" s="1494" t="s">
        <v>913</v>
      </c>
    </row>
    <row r="187" spans="1:6">
      <c r="A187" s="151" t="s">
        <v>251</v>
      </c>
      <c r="B187" s="1972"/>
      <c r="C187" s="1972"/>
      <c r="D187" s="1972"/>
      <c r="E187" s="1995"/>
    </row>
    <row r="188" spans="1:6">
      <c r="A188" s="138" t="s">
        <v>192</v>
      </c>
      <c r="B188" s="2001"/>
      <c r="C188" s="2001"/>
      <c r="D188" s="2001"/>
      <c r="E188" s="1997"/>
    </row>
    <row r="189" spans="1:6">
      <c r="A189" s="134" t="s">
        <v>171</v>
      </c>
      <c r="B189" s="141">
        <v>0</v>
      </c>
      <c r="C189" s="108" t="e">
        <f>GENDER!#REF!</f>
        <v>#REF!</v>
      </c>
      <c r="D189" s="741" t="e">
        <f t="shared" ref="D189:E192" si="17">C189*5/100+C189</f>
        <v>#REF!</v>
      </c>
      <c r="E189" s="206" t="e">
        <f t="shared" si="17"/>
        <v>#REF!</v>
      </c>
    </row>
    <row r="190" spans="1:6">
      <c r="A190" s="132" t="s">
        <v>172</v>
      </c>
      <c r="B190" s="118">
        <v>12865000</v>
      </c>
      <c r="C190" s="133">
        <f>GENDER!J123</f>
        <v>9300000</v>
      </c>
      <c r="D190" s="274">
        <f t="shared" si="17"/>
        <v>9765000</v>
      </c>
      <c r="E190" s="745">
        <f>D190*5/100+D190</f>
        <v>10253250</v>
      </c>
    </row>
    <row r="191" spans="1:6" ht="22" customHeight="1">
      <c r="A191" s="134" t="s">
        <v>173</v>
      </c>
      <c r="B191" s="134">
        <v>0</v>
      </c>
      <c r="C191" s="108">
        <v>0</v>
      </c>
      <c r="D191" s="145">
        <f t="shared" si="17"/>
        <v>0</v>
      </c>
      <c r="E191" s="206">
        <f>D191*5/100+D191</f>
        <v>0</v>
      </c>
    </row>
    <row r="192" spans="1:6">
      <c r="A192" s="132" t="s">
        <v>174</v>
      </c>
      <c r="B192" s="137">
        <f>[2]Gender!$Q$131</f>
        <v>0</v>
      </c>
      <c r="C192" s="143">
        <f>GENDER!J134</f>
        <v>0</v>
      </c>
      <c r="D192" s="274">
        <f t="shared" si="17"/>
        <v>0</v>
      </c>
      <c r="E192" s="745">
        <f>D192*5/100+D192</f>
        <v>0</v>
      </c>
    </row>
    <row r="193" spans="1:5">
      <c r="A193" s="1942" t="s">
        <v>175</v>
      </c>
      <c r="B193" s="2003"/>
      <c r="C193" s="2003"/>
      <c r="D193" s="2003"/>
      <c r="E193" s="2004"/>
    </row>
    <row r="194" spans="1:5">
      <c r="A194" s="1942"/>
      <c r="B194" s="2003"/>
      <c r="C194" s="2003"/>
      <c r="D194" s="2003"/>
      <c r="E194" s="2004"/>
    </row>
    <row r="195" spans="1:5" ht="22" customHeight="1">
      <c r="A195" s="132" t="s">
        <v>176</v>
      </c>
      <c r="B195" s="142">
        <v>0</v>
      </c>
      <c r="C195" s="137">
        <v>0</v>
      </c>
      <c r="D195" s="274">
        <f t="shared" ref="D195:E197" si="18">C195*5/100+C195</f>
        <v>0</v>
      </c>
      <c r="E195" s="274">
        <f t="shared" si="18"/>
        <v>0</v>
      </c>
    </row>
    <row r="196" spans="1:5" ht="22" customHeight="1">
      <c r="A196" s="134" t="s">
        <v>183</v>
      </c>
      <c r="B196" s="272">
        <v>0</v>
      </c>
      <c r="C196" s="134">
        <v>0</v>
      </c>
      <c r="D196" s="145">
        <f t="shared" si="18"/>
        <v>0</v>
      </c>
      <c r="E196" s="145">
        <f>D196*5/100+D196</f>
        <v>0</v>
      </c>
    </row>
    <row r="197" spans="1:5" ht="21" customHeight="1">
      <c r="A197" s="1517" t="s">
        <v>850</v>
      </c>
      <c r="B197" s="370">
        <v>12000000</v>
      </c>
      <c r="C197" s="118">
        <f>GENDER!J141</f>
        <v>0</v>
      </c>
      <c r="D197" s="274">
        <f t="shared" si="18"/>
        <v>0</v>
      </c>
      <c r="E197" s="274">
        <f>D197*5/100+D197</f>
        <v>0</v>
      </c>
    </row>
    <row r="198" spans="1:5">
      <c r="A198" s="1939" t="s">
        <v>184</v>
      </c>
      <c r="B198" s="1917">
        <f>SUM(B189+B190+B191+B192+B195+B196+B197)</f>
        <v>24865000</v>
      </c>
      <c r="C198" s="1971" t="e">
        <f>SUM(C189+C190+C191+C192+C195+C196+C197)</f>
        <v>#REF!</v>
      </c>
      <c r="D198" s="1971" t="e">
        <f>SUM(D189+D190+D191+D192+D195+D196+D197)</f>
        <v>#REF!</v>
      </c>
      <c r="E198" s="1971" t="e">
        <f>SUM(E189+E190+E191+E192+E195+E196+E197)</f>
        <v>#REF!</v>
      </c>
    </row>
    <row r="199" spans="1:5">
      <c r="A199" s="1940"/>
      <c r="B199" s="1918"/>
      <c r="C199" s="1937"/>
      <c r="D199" s="1937"/>
      <c r="E199" s="1937"/>
    </row>
  </sheetData>
  <mergeCells count="134">
    <mergeCell ref="E183:E184"/>
    <mergeCell ref="E198:E199"/>
    <mergeCell ref="B126:E127"/>
    <mergeCell ref="A133:B134"/>
    <mergeCell ref="B154:E155"/>
    <mergeCell ref="B160:E161"/>
    <mergeCell ref="B137:E138"/>
    <mergeCell ref="B143:E144"/>
    <mergeCell ref="B187:E188"/>
    <mergeCell ref="B193:E194"/>
    <mergeCell ref="A167:B168"/>
    <mergeCell ref="C198:C199"/>
    <mergeCell ref="D165:D166"/>
    <mergeCell ref="D167:D168"/>
    <mergeCell ref="D181:D182"/>
    <mergeCell ref="D183:D184"/>
    <mergeCell ref="D198:D199"/>
    <mergeCell ref="A193:A194"/>
    <mergeCell ref="A131:A132"/>
    <mergeCell ref="C165:C166"/>
    <mergeCell ref="A165:A166"/>
    <mergeCell ref="E133:E134"/>
    <mergeCell ref="E148:E149"/>
    <mergeCell ref="E150:E151"/>
    <mergeCell ref="A81:E82"/>
    <mergeCell ref="A79:E80"/>
    <mergeCell ref="B55:E56"/>
    <mergeCell ref="C77:C78"/>
    <mergeCell ref="C97:C98"/>
    <mergeCell ref="E77:E78"/>
    <mergeCell ref="E97:E98"/>
    <mergeCell ref="D85:E85"/>
    <mergeCell ref="B87:E88"/>
    <mergeCell ref="A77:A78"/>
    <mergeCell ref="A87:A88"/>
    <mergeCell ref="A97:A98"/>
    <mergeCell ref="A72:A73"/>
    <mergeCell ref="B72:E73"/>
    <mergeCell ref="A60:A61"/>
    <mergeCell ref="A66:A67"/>
    <mergeCell ref="D77:D78"/>
    <mergeCell ref="D97:D98"/>
    <mergeCell ref="D148:D149"/>
    <mergeCell ref="C114:C115"/>
    <mergeCell ref="C131:C132"/>
    <mergeCell ref="C133:C134"/>
    <mergeCell ref="C148:C149"/>
    <mergeCell ref="D135:E135"/>
    <mergeCell ref="A135:A136"/>
    <mergeCell ref="A137:A138"/>
    <mergeCell ref="A148:A149"/>
    <mergeCell ref="A198:A199"/>
    <mergeCell ref="B40:B41"/>
    <mergeCell ref="B53:B54"/>
    <mergeCell ref="B60:B61"/>
    <mergeCell ref="B77:B78"/>
    <mergeCell ref="B97:B98"/>
    <mergeCell ref="B114:B115"/>
    <mergeCell ref="B131:B132"/>
    <mergeCell ref="B148:B149"/>
    <mergeCell ref="B165:B166"/>
    <mergeCell ref="B181:B182"/>
    <mergeCell ref="B198:B199"/>
    <mergeCell ref="A183:B184"/>
    <mergeCell ref="A99:E99"/>
    <mergeCell ref="A100:E100"/>
    <mergeCell ref="D101:E101"/>
    <mergeCell ref="D118:E118"/>
    <mergeCell ref="E165:E166"/>
    <mergeCell ref="D169:E169"/>
    <mergeCell ref="C181:C182"/>
    <mergeCell ref="C167:C168"/>
    <mergeCell ref="A103:A104"/>
    <mergeCell ref="A109:A110"/>
    <mergeCell ref="A118:A119"/>
    <mergeCell ref="C183:C184"/>
    <mergeCell ref="D185:E185"/>
    <mergeCell ref="E40:E41"/>
    <mergeCell ref="E53:E54"/>
    <mergeCell ref="E60:E61"/>
    <mergeCell ref="D60:D61"/>
    <mergeCell ref="E181:E182"/>
    <mergeCell ref="B109:E110"/>
    <mergeCell ref="B120:E121"/>
    <mergeCell ref="D114:D115"/>
    <mergeCell ref="D131:D132"/>
    <mergeCell ref="B177:E177"/>
    <mergeCell ref="E167:E168"/>
    <mergeCell ref="B103:E104"/>
    <mergeCell ref="D152:E152"/>
    <mergeCell ref="B66:E67"/>
    <mergeCell ref="B48:E49"/>
    <mergeCell ref="A62:E63"/>
    <mergeCell ref="A83:E84"/>
    <mergeCell ref="A154:A155"/>
    <mergeCell ref="A160:A161"/>
    <mergeCell ref="A171:A172"/>
    <mergeCell ref="A120:A121"/>
    <mergeCell ref="D133:D134"/>
    <mergeCell ref="B30:E31"/>
    <mergeCell ref="B36:E37"/>
    <mergeCell ref="A30:A31"/>
    <mergeCell ref="A36:A37"/>
    <mergeCell ref="A40:A41"/>
    <mergeCell ref="A45:A46"/>
    <mergeCell ref="A48:A49"/>
    <mergeCell ref="A53:A54"/>
    <mergeCell ref="A55:A56"/>
    <mergeCell ref="D40:D41"/>
    <mergeCell ref="D53:D54"/>
    <mergeCell ref="A1:F1"/>
    <mergeCell ref="E114:E115"/>
    <mergeCell ref="E131:E132"/>
    <mergeCell ref="A150:D151"/>
    <mergeCell ref="A3:B3"/>
    <mergeCell ref="D4:E4"/>
    <mergeCell ref="A6:D6"/>
    <mergeCell ref="B7:E7"/>
    <mergeCell ref="A10:E10"/>
    <mergeCell ref="A11:D11"/>
    <mergeCell ref="D12:E12"/>
    <mergeCell ref="A18:E18"/>
    <mergeCell ref="A19:D19"/>
    <mergeCell ref="D20:E20"/>
    <mergeCell ref="A26:E26"/>
    <mergeCell ref="A27:E27"/>
    <mergeCell ref="D28:E28"/>
    <mergeCell ref="A44:E44"/>
    <mergeCell ref="D45:E45"/>
    <mergeCell ref="A47:D47"/>
    <mergeCell ref="D64:E64"/>
    <mergeCell ref="C40:C41"/>
    <mergeCell ref="C53:C54"/>
    <mergeCell ref="C60:C6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/>
  </sheetViews>
  <sheetFormatPr defaultColWidth="10" defaultRowHeight="14.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/>
  </sheetViews>
  <sheetFormatPr defaultColWidth="10" defaultRowHeight="14.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/>
  </sheetViews>
  <sheetFormatPr defaultColWidth="10" defaultRowHeight="14.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/>
  </sheetViews>
  <sheetFormatPr defaultColWidth="10" defaultRowHeight="14.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/>
  </sheetViews>
  <sheetFormatPr defaultColWidth="10" defaultRowHeight="14.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42"/>
  <sheetViews>
    <sheetView zoomScale="120" zoomScaleNormal="120" workbookViewId="0">
      <pane xSplit="4" ySplit="2" topLeftCell="E125" activePane="bottomRight" state="frozen"/>
      <selection pane="topRight" activeCell="E1" sqref="E1"/>
      <selection pane="bottomLeft" activeCell="A3" sqref="A3"/>
      <selection pane="bottomRight" activeCell="P130" sqref="P130"/>
    </sheetView>
  </sheetViews>
  <sheetFormatPr defaultColWidth="10.81640625" defaultRowHeight="14.5"/>
  <cols>
    <col min="1" max="1" width="12.54296875" style="641" customWidth="1"/>
    <col min="2" max="2" width="33.26953125" style="2" customWidth="1"/>
    <col min="3" max="3" width="17.453125" style="2" hidden="1" customWidth="1"/>
    <col min="4" max="4" width="16.81640625" style="2" customWidth="1"/>
    <col min="5" max="5" width="16.1796875" style="2" hidden="1" customWidth="1"/>
    <col min="6" max="6" width="16.453125" style="2" hidden="1" customWidth="1"/>
    <col min="7" max="7" width="17" style="2" customWidth="1"/>
    <col min="8" max="8" width="16.453125" style="2" hidden="1" customWidth="1"/>
    <col min="9" max="9" width="16.453125" style="2" customWidth="1"/>
    <col min="10" max="10" width="16.7265625" style="2" hidden="1" customWidth="1"/>
    <col min="11" max="11" width="16.1796875" style="2" customWidth="1"/>
    <col min="12" max="12" width="17.7265625" style="2" customWidth="1"/>
    <col min="13" max="13" width="13.453125" style="995" customWidth="1"/>
    <col min="14" max="14" width="14" style="995" customWidth="1"/>
    <col min="15" max="15" width="13.453125" style="995" customWidth="1"/>
    <col min="16" max="17" width="12" style="995" customWidth="1"/>
    <col min="18" max="27" width="10.81640625" style="995"/>
    <col min="28" max="16384" width="10.81640625" style="2"/>
  </cols>
  <sheetData>
    <row r="1" spans="1:27" s="639" customFormat="1" ht="28.5" customHeight="1">
      <c r="A1" s="2252" t="s">
        <v>482</v>
      </c>
      <c r="B1" s="2252"/>
      <c r="C1" s="2252"/>
      <c r="D1" s="2252"/>
      <c r="E1" s="2252"/>
      <c r="F1" s="2252"/>
      <c r="G1" s="2252"/>
      <c r="H1" s="2252"/>
      <c r="I1" s="2252"/>
      <c r="J1" s="2252"/>
      <c r="K1" s="2252"/>
      <c r="L1" s="2252"/>
      <c r="M1" s="1602"/>
      <c r="N1" s="1602"/>
      <c r="O1" s="1602"/>
      <c r="P1" s="1602"/>
      <c r="Q1" s="1602"/>
      <c r="R1" s="1602"/>
      <c r="S1" s="1602"/>
      <c r="T1" s="1602"/>
      <c r="U1" s="1602"/>
      <c r="V1" s="1602"/>
      <c r="W1" s="1602"/>
      <c r="X1" s="1602"/>
      <c r="Y1" s="1602"/>
      <c r="Z1" s="1602"/>
      <c r="AA1" s="1602"/>
    </row>
    <row r="2" spans="1:27" ht="36" hidden="1" customHeight="1">
      <c r="A2" s="642" t="s">
        <v>14</v>
      </c>
      <c r="B2" s="525" t="s">
        <v>15</v>
      </c>
      <c r="C2" s="523" t="s">
        <v>483</v>
      </c>
      <c r="D2" s="534" t="s">
        <v>10</v>
      </c>
      <c r="E2" s="2253" t="s">
        <v>484</v>
      </c>
      <c r="F2" s="2253"/>
      <c r="G2" s="534" t="s">
        <v>10</v>
      </c>
      <c r="H2" s="523" t="s">
        <v>485</v>
      </c>
      <c r="I2" s="534" t="s">
        <v>10</v>
      </c>
      <c r="J2" s="523" t="s">
        <v>486</v>
      </c>
      <c r="K2" s="534" t="s">
        <v>10</v>
      </c>
      <c r="L2" s="540" t="s">
        <v>13</v>
      </c>
    </row>
    <row r="3" spans="1:27" ht="62">
      <c r="A3" s="642"/>
      <c r="B3" s="525"/>
      <c r="C3" s="520" t="s">
        <v>487</v>
      </c>
      <c r="D3" s="1737" t="s">
        <v>198</v>
      </c>
      <c r="E3" s="533" t="s">
        <v>488</v>
      </c>
      <c r="F3" s="533" t="s">
        <v>489</v>
      </c>
      <c r="G3" s="673" t="s">
        <v>490</v>
      </c>
      <c r="H3" s="533" t="s">
        <v>491</v>
      </c>
      <c r="I3" s="673" t="s">
        <v>485</v>
      </c>
      <c r="J3" s="533" t="s">
        <v>492</v>
      </c>
      <c r="K3" s="1754" t="s">
        <v>493</v>
      </c>
      <c r="L3" s="540" t="s">
        <v>28</v>
      </c>
    </row>
    <row r="4" spans="1:27" ht="15.5">
      <c r="A4" s="642"/>
      <c r="B4" s="525" t="s">
        <v>29</v>
      </c>
      <c r="C4" s="527"/>
      <c r="D4" s="673"/>
      <c r="E4" s="536"/>
      <c r="F4" s="536"/>
      <c r="G4" s="673"/>
      <c r="H4" s="536"/>
      <c r="I4" s="673"/>
      <c r="J4" s="536"/>
      <c r="K4" s="673"/>
      <c r="L4" s="647"/>
    </row>
    <row r="5" spans="1:27" ht="15.5">
      <c r="A5" s="643">
        <v>2110101</v>
      </c>
      <c r="B5" s="520" t="s">
        <v>30</v>
      </c>
      <c r="C5" s="527">
        <v>36605360</v>
      </c>
      <c r="D5" s="533">
        <f>SUM(C5)</f>
        <v>36605360</v>
      </c>
      <c r="E5" s="536"/>
      <c r="F5" s="536"/>
      <c r="G5" s="533">
        <f>SUM(E5:F5)</f>
        <v>0</v>
      </c>
      <c r="H5" s="536"/>
      <c r="I5" s="533">
        <f>SUM(H5)</f>
        <v>0</v>
      </c>
      <c r="J5" s="536"/>
      <c r="K5" s="533">
        <f>SUM(J5)</f>
        <v>0</v>
      </c>
      <c r="L5" s="647">
        <f>SUM(K5+I5+G5+D5)</f>
        <v>36605360</v>
      </c>
    </row>
    <row r="6" spans="1:27" ht="15.5" hidden="1">
      <c r="A6" s="643">
        <v>2110310</v>
      </c>
      <c r="B6" s="520" t="s">
        <v>208</v>
      </c>
      <c r="C6" s="527"/>
      <c r="D6" s="533">
        <f t="shared" ref="D6:D69" si="0">SUM(C6)</f>
        <v>0</v>
      </c>
      <c r="E6" s="536"/>
      <c r="F6" s="536"/>
      <c r="G6" s="533">
        <f t="shared" ref="G6:G69" si="1">SUM(E6:F6)</f>
        <v>0</v>
      </c>
      <c r="H6" s="536"/>
      <c r="I6" s="533">
        <f t="shared" ref="I6:I69" si="2">SUM(H6)</f>
        <v>0</v>
      </c>
      <c r="J6" s="536"/>
      <c r="K6" s="533">
        <f t="shared" ref="K6:K69" si="3">SUM(J6)</f>
        <v>0</v>
      </c>
      <c r="L6" s="647">
        <f t="shared" ref="L6:L69" si="4">SUM(K6+I6+G6+D6)</f>
        <v>0</v>
      </c>
    </row>
    <row r="7" spans="1:27" ht="15.5" hidden="1">
      <c r="A7" s="643">
        <v>2110312</v>
      </c>
      <c r="B7" s="520" t="s">
        <v>42</v>
      </c>
      <c r="C7" s="527"/>
      <c r="D7" s="533">
        <f t="shared" si="0"/>
        <v>0</v>
      </c>
      <c r="E7" s="536"/>
      <c r="F7" s="536"/>
      <c r="G7" s="533">
        <f t="shared" si="1"/>
        <v>0</v>
      </c>
      <c r="H7" s="536"/>
      <c r="I7" s="533">
        <f t="shared" si="2"/>
        <v>0</v>
      </c>
      <c r="J7" s="536"/>
      <c r="K7" s="533">
        <f t="shared" si="3"/>
        <v>0</v>
      </c>
      <c r="L7" s="647">
        <f t="shared" si="4"/>
        <v>0</v>
      </c>
    </row>
    <row r="8" spans="1:27" ht="15.5">
      <c r="A8" s="643">
        <v>2710102</v>
      </c>
      <c r="B8" s="520" t="s">
        <v>31</v>
      </c>
      <c r="C8" s="527">
        <v>3158854</v>
      </c>
      <c r="D8" s="533">
        <f t="shared" si="0"/>
        <v>3158854</v>
      </c>
      <c r="E8" s="536"/>
      <c r="F8" s="536"/>
      <c r="G8" s="533">
        <f t="shared" si="1"/>
        <v>0</v>
      </c>
      <c r="H8" s="536"/>
      <c r="I8" s="533">
        <f t="shared" si="2"/>
        <v>0</v>
      </c>
      <c r="J8" s="536"/>
      <c r="K8" s="533">
        <f t="shared" si="3"/>
        <v>0</v>
      </c>
      <c r="L8" s="647">
        <f t="shared" si="4"/>
        <v>3158854</v>
      </c>
    </row>
    <row r="9" spans="1:27" ht="15.5" hidden="1">
      <c r="A9" s="643">
        <v>2110202</v>
      </c>
      <c r="B9" s="520" t="s">
        <v>41</v>
      </c>
      <c r="C9" s="527"/>
      <c r="D9" s="533">
        <f t="shared" si="0"/>
        <v>0</v>
      </c>
      <c r="E9" s="536"/>
      <c r="F9" s="536"/>
      <c r="G9" s="533">
        <f t="shared" si="1"/>
        <v>0</v>
      </c>
      <c r="H9" s="536"/>
      <c r="I9" s="533">
        <f t="shared" si="2"/>
        <v>0</v>
      </c>
      <c r="J9" s="536"/>
      <c r="K9" s="533">
        <f t="shared" si="3"/>
        <v>0</v>
      </c>
      <c r="L9" s="647">
        <f t="shared" si="4"/>
        <v>0</v>
      </c>
    </row>
    <row r="10" spans="1:27" ht="31">
      <c r="A10" s="643">
        <v>2120101</v>
      </c>
      <c r="B10" s="533" t="s">
        <v>209</v>
      </c>
      <c r="C10" s="527">
        <v>2400000</v>
      </c>
      <c r="D10" s="533">
        <f t="shared" si="0"/>
        <v>2400000</v>
      </c>
      <c r="E10" s="536"/>
      <c r="F10" s="536"/>
      <c r="G10" s="533">
        <f t="shared" si="1"/>
        <v>0</v>
      </c>
      <c r="H10" s="536"/>
      <c r="I10" s="533">
        <f t="shared" si="2"/>
        <v>0</v>
      </c>
      <c r="J10" s="536"/>
      <c r="K10" s="533">
        <f t="shared" si="3"/>
        <v>0</v>
      </c>
      <c r="L10" s="647">
        <f t="shared" si="4"/>
        <v>2400000</v>
      </c>
    </row>
    <row r="11" spans="1:27" ht="15.5" hidden="1">
      <c r="A11" s="644" t="s">
        <v>597</v>
      </c>
      <c r="B11" s="533" t="s">
        <v>275</v>
      </c>
      <c r="C11" s="527"/>
      <c r="D11" s="533">
        <f t="shared" si="0"/>
        <v>0</v>
      </c>
      <c r="E11" s="536"/>
      <c r="F11" s="536"/>
      <c r="G11" s="533">
        <f t="shared" si="1"/>
        <v>0</v>
      </c>
      <c r="H11" s="536"/>
      <c r="I11" s="533">
        <f t="shared" si="2"/>
        <v>0</v>
      </c>
      <c r="J11" s="536"/>
      <c r="K11" s="533">
        <f t="shared" si="3"/>
        <v>0</v>
      </c>
      <c r="L11" s="647">
        <f t="shared" si="4"/>
        <v>0</v>
      </c>
    </row>
    <row r="12" spans="1:27" ht="15.5">
      <c r="A12" s="643">
        <v>2110301</v>
      </c>
      <c r="B12" s="536" t="s">
        <v>34</v>
      </c>
      <c r="C12" s="527">
        <v>2110000</v>
      </c>
      <c r="D12" s="533">
        <f t="shared" si="0"/>
        <v>2110000</v>
      </c>
      <c r="E12" s="536"/>
      <c r="F12" s="536"/>
      <c r="G12" s="533">
        <f t="shared" si="1"/>
        <v>0</v>
      </c>
      <c r="H12" s="536"/>
      <c r="I12" s="533">
        <f t="shared" si="2"/>
        <v>0</v>
      </c>
      <c r="J12" s="536"/>
      <c r="K12" s="533">
        <f t="shared" si="3"/>
        <v>0</v>
      </c>
      <c r="L12" s="647">
        <f t="shared" si="4"/>
        <v>2110000</v>
      </c>
    </row>
    <row r="13" spans="1:27" ht="15.5">
      <c r="A13" s="643">
        <v>2110320</v>
      </c>
      <c r="B13" s="536" t="s">
        <v>35</v>
      </c>
      <c r="C13" s="527">
        <v>578000</v>
      </c>
      <c r="D13" s="533">
        <f t="shared" si="0"/>
        <v>578000</v>
      </c>
      <c r="E13" s="536"/>
      <c r="F13" s="536"/>
      <c r="G13" s="533">
        <f t="shared" si="1"/>
        <v>0</v>
      </c>
      <c r="H13" s="536"/>
      <c r="I13" s="533">
        <f t="shared" si="2"/>
        <v>0</v>
      </c>
      <c r="J13" s="536"/>
      <c r="K13" s="533">
        <f t="shared" si="3"/>
        <v>0</v>
      </c>
      <c r="L13" s="647">
        <f t="shared" si="4"/>
        <v>578000</v>
      </c>
    </row>
    <row r="14" spans="1:27" ht="15.5">
      <c r="A14" s="643">
        <v>2110314</v>
      </c>
      <c r="B14" s="536" t="s">
        <v>210</v>
      </c>
      <c r="C14" s="527">
        <v>1116000</v>
      </c>
      <c r="D14" s="533">
        <f t="shared" si="0"/>
        <v>1116000</v>
      </c>
      <c r="E14" s="536"/>
      <c r="F14" s="536"/>
      <c r="G14" s="533">
        <f t="shared" si="1"/>
        <v>0</v>
      </c>
      <c r="H14" s="536"/>
      <c r="I14" s="533">
        <f t="shared" si="2"/>
        <v>0</v>
      </c>
      <c r="J14" s="536"/>
      <c r="K14" s="533">
        <f t="shared" si="3"/>
        <v>0</v>
      </c>
      <c r="L14" s="647">
        <f t="shared" si="4"/>
        <v>1116000</v>
      </c>
    </row>
    <row r="15" spans="1:27" ht="15.5" hidden="1">
      <c r="A15" s="645"/>
      <c r="B15" s="536" t="s">
        <v>775</v>
      </c>
      <c r="C15" s="527"/>
      <c r="D15" s="533">
        <f t="shared" si="0"/>
        <v>0</v>
      </c>
      <c r="E15" s="536"/>
      <c r="F15" s="536"/>
      <c r="G15" s="533">
        <f t="shared" si="1"/>
        <v>0</v>
      </c>
      <c r="H15" s="536"/>
      <c r="I15" s="533">
        <f t="shared" si="2"/>
        <v>0</v>
      </c>
      <c r="J15" s="536"/>
      <c r="K15" s="533">
        <f t="shared" si="3"/>
        <v>0</v>
      </c>
      <c r="L15" s="647">
        <f t="shared" si="4"/>
        <v>0</v>
      </c>
    </row>
    <row r="16" spans="1:27" ht="15.5">
      <c r="A16" s="646"/>
      <c r="B16" s="534" t="s">
        <v>39</v>
      </c>
      <c r="C16" s="534">
        <f>SUM(C5:C15)</f>
        <v>45968214</v>
      </c>
      <c r="D16" s="548">
        <f t="shared" si="0"/>
        <v>45968214</v>
      </c>
      <c r="E16" s="534">
        <f t="shared" ref="E16:J16" si="5">SUM(E5:E15)</f>
        <v>0</v>
      </c>
      <c r="F16" s="534">
        <f t="shared" si="5"/>
        <v>0</v>
      </c>
      <c r="G16" s="548">
        <f t="shared" si="1"/>
        <v>0</v>
      </c>
      <c r="H16" s="534">
        <f t="shared" si="5"/>
        <v>0</v>
      </c>
      <c r="I16" s="548">
        <f t="shared" si="2"/>
        <v>0</v>
      </c>
      <c r="J16" s="534">
        <f t="shared" si="5"/>
        <v>0</v>
      </c>
      <c r="K16" s="548">
        <f t="shared" si="3"/>
        <v>0</v>
      </c>
      <c r="L16" s="647">
        <f t="shared" si="4"/>
        <v>45968214</v>
      </c>
    </row>
    <row r="17" spans="1:12" ht="15.5">
      <c r="A17" s="643"/>
      <c r="B17" s="525" t="s">
        <v>40</v>
      </c>
      <c r="C17" s="649"/>
      <c r="D17" s="533"/>
      <c r="E17" s="536"/>
      <c r="F17" s="533"/>
      <c r="G17" s="533"/>
      <c r="H17" s="536"/>
      <c r="I17" s="533"/>
      <c r="J17" s="536"/>
      <c r="K17" s="533"/>
      <c r="L17" s="647"/>
    </row>
    <row r="18" spans="1:12" ht="15.5">
      <c r="A18" s="644">
        <v>2210101</v>
      </c>
      <c r="B18" s="536" t="s">
        <v>44</v>
      </c>
      <c r="C18" s="649">
        <v>6000000</v>
      </c>
      <c r="D18" s="533">
        <f t="shared" si="0"/>
        <v>6000000</v>
      </c>
      <c r="E18" s="536"/>
      <c r="F18" s="536"/>
      <c r="G18" s="533">
        <f t="shared" si="1"/>
        <v>0</v>
      </c>
      <c r="H18" s="536"/>
      <c r="I18" s="533">
        <f t="shared" si="2"/>
        <v>0</v>
      </c>
      <c r="J18" s="536"/>
      <c r="K18" s="533">
        <f t="shared" si="3"/>
        <v>0</v>
      </c>
      <c r="L18" s="647">
        <f t="shared" si="4"/>
        <v>6000000</v>
      </c>
    </row>
    <row r="19" spans="1:12" ht="31" hidden="1">
      <c r="A19" s="645">
        <v>2710102</v>
      </c>
      <c r="B19" s="533" t="s">
        <v>211</v>
      </c>
      <c r="C19" s="649"/>
      <c r="D19" s="533">
        <f t="shared" si="0"/>
        <v>0</v>
      </c>
      <c r="E19" s="536"/>
      <c r="F19" s="536"/>
      <c r="G19" s="533">
        <f t="shared" si="1"/>
        <v>0</v>
      </c>
      <c r="H19" s="536"/>
      <c r="I19" s="533">
        <f t="shared" si="2"/>
        <v>0</v>
      </c>
      <c r="J19" s="536"/>
      <c r="K19" s="533">
        <f t="shared" si="3"/>
        <v>0</v>
      </c>
      <c r="L19" s="647">
        <f t="shared" si="4"/>
        <v>0</v>
      </c>
    </row>
    <row r="20" spans="1:12" ht="15.5" hidden="1">
      <c r="A20" s="644">
        <v>2210103</v>
      </c>
      <c r="B20" s="536" t="s">
        <v>46</v>
      </c>
      <c r="C20" s="649"/>
      <c r="D20" s="533">
        <f t="shared" si="0"/>
        <v>0</v>
      </c>
      <c r="E20" s="536"/>
      <c r="F20" s="536"/>
      <c r="G20" s="533">
        <f t="shared" si="1"/>
        <v>0</v>
      </c>
      <c r="H20" s="536"/>
      <c r="I20" s="533">
        <f t="shared" si="2"/>
        <v>0</v>
      </c>
      <c r="J20" s="536"/>
      <c r="K20" s="533">
        <f t="shared" si="3"/>
        <v>0</v>
      </c>
      <c r="L20" s="647">
        <f t="shared" si="4"/>
        <v>0</v>
      </c>
    </row>
    <row r="21" spans="1:12" ht="15.5" hidden="1">
      <c r="A21" s="644">
        <v>2210104</v>
      </c>
      <c r="B21" s="533" t="s">
        <v>213</v>
      </c>
      <c r="C21" s="649"/>
      <c r="D21" s="533">
        <f t="shared" si="0"/>
        <v>0</v>
      </c>
      <c r="E21" s="536"/>
      <c r="F21" s="536"/>
      <c r="G21" s="533">
        <f t="shared" si="1"/>
        <v>0</v>
      </c>
      <c r="H21" s="536"/>
      <c r="I21" s="533">
        <f t="shared" si="2"/>
        <v>0</v>
      </c>
      <c r="J21" s="536"/>
      <c r="K21" s="533">
        <f t="shared" si="3"/>
        <v>0</v>
      </c>
      <c r="L21" s="647">
        <f t="shared" si="4"/>
        <v>0</v>
      </c>
    </row>
    <row r="22" spans="1:12" ht="31" hidden="1">
      <c r="A22" s="644">
        <v>2210105</v>
      </c>
      <c r="B22" s="533" t="s">
        <v>48</v>
      </c>
      <c r="C22" s="649"/>
      <c r="D22" s="533">
        <f t="shared" si="0"/>
        <v>0</v>
      </c>
      <c r="E22" s="536"/>
      <c r="F22" s="536"/>
      <c r="G22" s="533">
        <f t="shared" si="1"/>
        <v>0</v>
      </c>
      <c r="H22" s="536"/>
      <c r="I22" s="533">
        <f t="shared" si="2"/>
        <v>0</v>
      </c>
      <c r="J22" s="536"/>
      <c r="K22" s="533">
        <f t="shared" si="3"/>
        <v>0</v>
      </c>
      <c r="L22" s="647">
        <f t="shared" si="4"/>
        <v>0</v>
      </c>
    </row>
    <row r="23" spans="1:12" ht="31" hidden="1">
      <c r="A23" s="644">
        <v>2210201</v>
      </c>
      <c r="B23" s="533" t="s">
        <v>50</v>
      </c>
      <c r="C23" s="649"/>
      <c r="D23" s="533">
        <f t="shared" si="0"/>
        <v>0</v>
      </c>
      <c r="E23" s="536"/>
      <c r="F23" s="536"/>
      <c r="G23" s="533">
        <f t="shared" si="1"/>
        <v>0</v>
      </c>
      <c r="H23" s="536"/>
      <c r="I23" s="533">
        <f t="shared" si="2"/>
        <v>0</v>
      </c>
      <c r="J23" s="536"/>
      <c r="K23" s="533">
        <f t="shared" si="3"/>
        <v>0</v>
      </c>
      <c r="L23" s="647">
        <f t="shared" si="4"/>
        <v>0</v>
      </c>
    </row>
    <row r="24" spans="1:12" ht="15.5" hidden="1">
      <c r="A24" s="644">
        <v>2210202</v>
      </c>
      <c r="B24" s="536" t="s">
        <v>51</v>
      </c>
      <c r="C24" s="649"/>
      <c r="D24" s="533">
        <f t="shared" si="0"/>
        <v>0</v>
      </c>
      <c r="E24" s="536"/>
      <c r="F24" s="536"/>
      <c r="G24" s="533">
        <f t="shared" si="1"/>
        <v>0</v>
      </c>
      <c r="H24" s="536"/>
      <c r="I24" s="533">
        <f t="shared" si="2"/>
        <v>0</v>
      </c>
      <c r="J24" s="536"/>
      <c r="K24" s="533">
        <f t="shared" si="3"/>
        <v>0</v>
      </c>
      <c r="L24" s="647">
        <f t="shared" si="4"/>
        <v>0</v>
      </c>
    </row>
    <row r="25" spans="1:12" ht="15.5" hidden="1">
      <c r="A25" s="644">
        <v>2210203</v>
      </c>
      <c r="B25" s="533" t="s">
        <v>52</v>
      </c>
      <c r="C25" s="649"/>
      <c r="D25" s="533">
        <f t="shared" si="0"/>
        <v>0</v>
      </c>
      <c r="E25" s="536"/>
      <c r="F25" s="536"/>
      <c r="G25" s="533">
        <f t="shared" si="1"/>
        <v>0</v>
      </c>
      <c r="H25" s="536"/>
      <c r="I25" s="533">
        <f t="shared" si="2"/>
        <v>0</v>
      </c>
      <c r="J25" s="536"/>
      <c r="K25" s="533">
        <f t="shared" si="3"/>
        <v>0</v>
      </c>
      <c r="L25" s="647">
        <f t="shared" si="4"/>
        <v>0</v>
      </c>
    </row>
    <row r="26" spans="1:12" ht="31">
      <c r="A26" s="645">
        <v>2210301</v>
      </c>
      <c r="B26" s="533" t="s">
        <v>53</v>
      </c>
      <c r="C26" s="649">
        <v>450000</v>
      </c>
      <c r="D26" s="533">
        <f t="shared" si="0"/>
        <v>450000</v>
      </c>
      <c r="E26" s="536"/>
      <c r="F26" s="536"/>
      <c r="G26" s="533">
        <f t="shared" si="1"/>
        <v>0</v>
      </c>
      <c r="H26" s="536"/>
      <c r="I26" s="533">
        <f t="shared" si="2"/>
        <v>0</v>
      </c>
      <c r="J26" s="536"/>
      <c r="K26" s="533">
        <f t="shared" si="3"/>
        <v>0</v>
      </c>
      <c r="L26" s="647">
        <f t="shared" si="4"/>
        <v>450000</v>
      </c>
    </row>
    <row r="27" spans="1:12" ht="15.5">
      <c r="A27" s="645">
        <v>2210302</v>
      </c>
      <c r="B27" s="536" t="s">
        <v>54</v>
      </c>
      <c r="C27" s="649">
        <v>300000</v>
      </c>
      <c r="D27" s="533">
        <f t="shared" si="0"/>
        <v>300000</v>
      </c>
      <c r="E27" s="536"/>
      <c r="F27" s="536">
        <v>300000</v>
      </c>
      <c r="G27" s="533">
        <f t="shared" si="1"/>
        <v>300000</v>
      </c>
      <c r="H27" s="536">
        <v>150000</v>
      </c>
      <c r="I27" s="533">
        <f t="shared" si="2"/>
        <v>150000</v>
      </c>
      <c r="J27" s="536">
        <v>150000</v>
      </c>
      <c r="K27" s="533">
        <f t="shared" si="3"/>
        <v>150000</v>
      </c>
      <c r="L27" s="647">
        <f t="shared" si="4"/>
        <v>900000</v>
      </c>
    </row>
    <row r="28" spans="1:12" ht="15.5">
      <c r="A28" s="645">
        <v>2210303</v>
      </c>
      <c r="B28" s="536" t="s">
        <v>55</v>
      </c>
      <c r="C28" s="649">
        <v>310000</v>
      </c>
      <c r="D28" s="533">
        <f t="shared" si="0"/>
        <v>310000</v>
      </c>
      <c r="E28" s="536"/>
      <c r="F28" s="536">
        <v>300000</v>
      </c>
      <c r="G28" s="533">
        <f t="shared" si="1"/>
        <v>300000</v>
      </c>
      <c r="H28" s="536">
        <v>150000</v>
      </c>
      <c r="I28" s="533">
        <f t="shared" si="2"/>
        <v>150000</v>
      </c>
      <c r="J28" s="536">
        <v>150000</v>
      </c>
      <c r="K28" s="533">
        <f t="shared" si="3"/>
        <v>150000</v>
      </c>
      <c r="L28" s="647">
        <f t="shared" si="4"/>
        <v>910000</v>
      </c>
    </row>
    <row r="29" spans="1:12" ht="31" hidden="1">
      <c r="A29" s="644">
        <v>2120103</v>
      </c>
      <c r="B29" s="533" t="s">
        <v>32</v>
      </c>
      <c r="C29" s="649"/>
      <c r="D29" s="533">
        <f t="shared" si="0"/>
        <v>0</v>
      </c>
      <c r="E29" s="536"/>
      <c r="F29" s="536"/>
      <c r="G29" s="533">
        <f t="shared" si="1"/>
        <v>0</v>
      </c>
      <c r="H29" s="536"/>
      <c r="I29" s="533">
        <f t="shared" si="2"/>
        <v>0</v>
      </c>
      <c r="J29" s="536"/>
      <c r="K29" s="533">
        <f t="shared" si="3"/>
        <v>0</v>
      </c>
      <c r="L29" s="647">
        <f t="shared" si="4"/>
        <v>0</v>
      </c>
    </row>
    <row r="30" spans="1:12" ht="15.5">
      <c r="A30" s="645">
        <v>2210399</v>
      </c>
      <c r="B30" s="536" t="s">
        <v>57</v>
      </c>
      <c r="C30" s="649">
        <v>500000</v>
      </c>
      <c r="D30" s="533">
        <f t="shared" si="0"/>
        <v>500000</v>
      </c>
      <c r="E30" s="536"/>
      <c r="F30" s="536">
        <v>300000</v>
      </c>
      <c r="G30" s="533">
        <f t="shared" si="1"/>
        <v>300000</v>
      </c>
      <c r="H30" s="536">
        <v>150000</v>
      </c>
      <c r="I30" s="533">
        <f t="shared" si="2"/>
        <v>150000</v>
      </c>
      <c r="J30" s="536">
        <v>150000</v>
      </c>
      <c r="K30" s="533">
        <f t="shared" si="3"/>
        <v>150000</v>
      </c>
      <c r="L30" s="647">
        <f t="shared" si="4"/>
        <v>1100000</v>
      </c>
    </row>
    <row r="31" spans="1:12" ht="46.5" hidden="1">
      <c r="A31" s="643">
        <v>2120102</v>
      </c>
      <c r="B31" s="533" t="s">
        <v>494</v>
      </c>
      <c r="C31" s="649"/>
      <c r="D31" s="533">
        <f t="shared" si="0"/>
        <v>0</v>
      </c>
      <c r="E31" s="536"/>
      <c r="F31" s="536"/>
      <c r="G31" s="533">
        <f t="shared" si="1"/>
        <v>0</v>
      </c>
      <c r="H31" s="536"/>
      <c r="I31" s="533">
        <f t="shared" si="2"/>
        <v>0</v>
      </c>
      <c r="J31" s="536"/>
      <c r="K31" s="533">
        <f t="shared" si="3"/>
        <v>0</v>
      </c>
      <c r="L31" s="647">
        <f t="shared" si="4"/>
        <v>0</v>
      </c>
    </row>
    <row r="32" spans="1:12" ht="15.5">
      <c r="A32" s="645">
        <v>2210403</v>
      </c>
      <c r="B32" s="536" t="s">
        <v>55</v>
      </c>
      <c r="C32" s="649">
        <v>500000</v>
      </c>
      <c r="D32" s="533">
        <f t="shared" si="0"/>
        <v>500000</v>
      </c>
      <c r="E32" s="536"/>
      <c r="F32" s="536">
        <v>400000</v>
      </c>
      <c r="G32" s="533">
        <f t="shared" si="1"/>
        <v>400000</v>
      </c>
      <c r="H32" s="536">
        <v>100000</v>
      </c>
      <c r="I32" s="533">
        <f t="shared" si="2"/>
        <v>100000</v>
      </c>
      <c r="J32" s="536">
        <v>100000</v>
      </c>
      <c r="K32" s="533">
        <f t="shared" si="3"/>
        <v>100000</v>
      </c>
      <c r="L32" s="647">
        <f t="shared" si="4"/>
        <v>1100000</v>
      </c>
    </row>
    <row r="33" spans="1:12" ht="15.5" hidden="1">
      <c r="A33" s="645">
        <v>2210499</v>
      </c>
      <c r="B33" s="536" t="s">
        <v>59</v>
      </c>
      <c r="C33" s="649"/>
      <c r="D33" s="533">
        <f t="shared" si="0"/>
        <v>0</v>
      </c>
      <c r="E33" s="536"/>
      <c r="F33" s="536"/>
      <c r="G33" s="533">
        <f t="shared" si="1"/>
        <v>0</v>
      </c>
      <c r="H33" s="536"/>
      <c r="I33" s="533">
        <f t="shared" si="2"/>
        <v>0</v>
      </c>
      <c r="J33" s="536"/>
      <c r="K33" s="533">
        <f t="shared" si="3"/>
        <v>0</v>
      </c>
      <c r="L33" s="647">
        <f t="shared" si="4"/>
        <v>0</v>
      </c>
    </row>
    <row r="34" spans="1:12" ht="15.5" hidden="1">
      <c r="A34" s="644">
        <v>2210502</v>
      </c>
      <c r="B34" s="536" t="s">
        <v>215</v>
      </c>
      <c r="C34" s="649"/>
      <c r="D34" s="533">
        <f t="shared" si="0"/>
        <v>0</v>
      </c>
      <c r="E34" s="536"/>
      <c r="F34" s="536"/>
      <c r="G34" s="533">
        <f t="shared" si="1"/>
        <v>0</v>
      </c>
      <c r="H34" s="536"/>
      <c r="I34" s="533">
        <f t="shared" si="2"/>
        <v>0</v>
      </c>
      <c r="J34" s="536"/>
      <c r="K34" s="533">
        <f t="shared" si="3"/>
        <v>0</v>
      </c>
      <c r="L34" s="647">
        <f t="shared" si="4"/>
        <v>0</v>
      </c>
    </row>
    <row r="35" spans="1:12" ht="31" hidden="1">
      <c r="A35" s="644">
        <v>2210503</v>
      </c>
      <c r="B35" s="533" t="s">
        <v>61</v>
      </c>
      <c r="C35" s="649"/>
      <c r="D35" s="533">
        <f t="shared" si="0"/>
        <v>0</v>
      </c>
      <c r="E35" s="536"/>
      <c r="F35" s="536"/>
      <c r="G35" s="533">
        <f t="shared" si="1"/>
        <v>0</v>
      </c>
      <c r="H35" s="536"/>
      <c r="I35" s="533">
        <f t="shared" si="2"/>
        <v>0</v>
      </c>
      <c r="J35" s="536"/>
      <c r="K35" s="533">
        <f t="shared" si="3"/>
        <v>0</v>
      </c>
      <c r="L35" s="647">
        <f t="shared" si="4"/>
        <v>0</v>
      </c>
    </row>
    <row r="36" spans="1:12" ht="31" hidden="1">
      <c r="A36" s="644">
        <v>2210504</v>
      </c>
      <c r="B36" s="533" t="s">
        <v>62</v>
      </c>
      <c r="C36" s="649"/>
      <c r="D36" s="533">
        <f t="shared" si="0"/>
        <v>0</v>
      </c>
      <c r="E36" s="536"/>
      <c r="F36" s="536"/>
      <c r="G36" s="533">
        <f t="shared" si="1"/>
        <v>0</v>
      </c>
      <c r="H36" s="536"/>
      <c r="I36" s="533">
        <f t="shared" si="2"/>
        <v>0</v>
      </c>
      <c r="J36" s="536"/>
      <c r="K36" s="533">
        <f t="shared" si="3"/>
        <v>0</v>
      </c>
      <c r="L36" s="647">
        <f t="shared" si="4"/>
        <v>0</v>
      </c>
    </row>
    <row r="37" spans="1:12" ht="15.5" hidden="1">
      <c r="A37" s="644">
        <v>2210505</v>
      </c>
      <c r="B37" s="536" t="s">
        <v>216</v>
      </c>
      <c r="C37" s="649"/>
      <c r="D37" s="533">
        <f t="shared" si="0"/>
        <v>0</v>
      </c>
      <c r="E37" s="536"/>
      <c r="F37" s="536"/>
      <c r="G37" s="533">
        <f t="shared" si="1"/>
        <v>0</v>
      </c>
      <c r="H37" s="536"/>
      <c r="I37" s="533">
        <f t="shared" si="2"/>
        <v>0</v>
      </c>
      <c r="J37" s="536"/>
      <c r="K37" s="533">
        <f t="shared" si="3"/>
        <v>0</v>
      </c>
      <c r="L37" s="647">
        <f t="shared" si="4"/>
        <v>0</v>
      </c>
    </row>
    <row r="38" spans="1:12" ht="15.5" hidden="1">
      <c r="A38" s="644">
        <v>2210599</v>
      </c>
      <c r="B38" s="536" t="s">
        <v>63</v>
      </c>
      <c r="C38" s="649"/>
      <c r="D38" s="533">
        <f t="shared" si="0"/>
        <v>0</v>
      </c>
      <c r="E38" s="536"/>
      <c r="F38" s="536"/>
      <c r="G38" s="533">
        <f t="shared" si="1"/>
        <v>0</v>
      </c>
      <c r="H38" s="536"/>
      <c r="I38" s="533">
        <f t="shared" si="2"/>
        <v>0</v>
      </c>
      <c r="J38" s="536"/>
      <c r="K38" s="533">
        <f t="shared" si="3"/>
        <v>0</v>
      </c>
      <c r="L38" s="647">
        <f t="shared" si="4"/>
        <v>0</v>
      </c>
    </row>
    <row r="39" spans="1:12" ht="31" hidden="1">
      <c r="A39" s="644">
        <v>2210602</v>
      </c>
      <c r="B39" s="533" t="s">
        <v>64</v>
      </c>
      <c r="C39" s="649"/>
      <c r="D39" s="533">
        <f t="shared" si="0"/>
        <v>0</v>
      </c>
      <c r="E39" s="536"/>
      <c r="F39" s="536"/>
      <c r="G39" s="533">
        <f t="shared" si="1"/>
        <v>0</v>
      </c>
      <c r="H39" s="536"/>
      <c r="I39" s="533">
        <f t="shared" si="2"/>
        <v>0</v>
      </c>
      <c r="J39" s="536"/>
      <c r="K39" s="533">
        <f t="shared" si="3"/>
        <v>0</v>
      </c>
      <c r="L39" s="647">
        <f t="shared" si="4"/>
        <v>0</v>
      </c>
    </row>
    <row r="40" spans="1:12" ht="15.5" hidden="1">
      <c r="A40" s="644">
        <v>2210603</v>
      </c>
      <c r="B40" s="536" t="s">
        <v>65</v>
      </c>
      <c r="C40" s="649"/>
      <c r="D40" s="533">
        <f t="shared" si="0"/>
        <v>0</v>
      </c>
      <c r="E40" s="536"/>
      <c r="F40" s="536"/>
      <c r="G40" s="533">
        <f t="shared" si="1"/>
        <v>0</v>
      </c>
      <c r="H40" s="536"/>
      <c r="I40" s="533">
        <f t="shared" si="2"/>
        <v>0</v>
      </c>
      <c r="J40" s="536"/>
      <c r="K40" s="533">
        <f t="shared" si="3"/>
        <v>0</v>
      </c>
      <c r="L40" s="647">
        <f t="shared" si="4"/>
        <v>0</v>
      </c>
    </row>
    <row r="41" spans="1:12" ht="15.5" hidden="1">
      <c r="A41" s="644">
        <v>2210604</v>
      </c>
      <c r="B41" s="536" t="s">
        <v>66</v>
      </c>
      <c r="C41" s="649"/>
      <c r="D41" s="533">
        <f t="shared" si="0"/>
        <v>0</v>
      </c>
      <c r="E41" s="536"/>
      <c r="F41" s="536"/>
      <c r="G41" s="533">
        <f t="shared" si="1"/>
        <v>0</v>
      </c>
      <c r="H41" s="536"/>
      <c r="I41" s="533">
        <f t="shared" si="2"/>
        <v>0</v>
      </c>
      <c r="J41" s="536"/>
      <c r="K41" s="533">
        <f t="shared" si="3"/>
        <v>0</v>
      </c>
      <c r="L41" s="647">
        <f t="shared" si="4"/>
        <v>0</v>
      </c>
    </row>
    <row r="42" spans="1:12" ht="31" hidden="1">
      <c r="A42" s="644">
        <v>2210606</v>
      </c>
      <c r="B42" s="533" t="s">
        <v>67</v>
      </c>
      <c r="C42" s="649"/>
      <c r="D42" s="533">
        <f t="shared" si="0"/>
        <v>0</v>
      </c>
      <c r="E42" s="536"/>
      <c r="F42" s="536"/>
      <c r="G42" s="533">
        <f t="shared" si="1"/>
        <v>0</v>
      </c>
      <c r="H42" s="536"/>
      <c r="I42" s="533">
        <f t="shared" si="2"/>
        <v>0</v>
      </c>
      <c r="J42" s="536"/>
      <c r="K42" s="533">
        <f t="shared" si="3"/>
        <v>0</v>
      </c>
      <c r="L42" s="647">
        <f t="shared" si="4"/>
        <v>0</v>
      </c>
    </row>
    <row r="43" spans="1:12" ht="31" hidden="1">
      <c r="A43" s="644">
        <v>2210702</v>
      </c>
      <c r="B43" s="533" t="s">
        <v>217</v>
      </c>
      <c r="C43" s="649"/>
      <c r="D43" s="533">
        <f t="shared" si="0"/>
        <v>0</v>
      </c>
      <c r="E43" s="536"/>
      <c r="F43" s="536"/>
      <c r="G43" s="533">
        <f t="shared" si="1"/>
        <v>0</v>
      </c>
      <c r="H43" s="536"/>
      <c r="I43" s="533">
        <f t="shared" si="2"/>
        <v>0</v>
      </c>
      <c r="J43" s="536"/>
      <c r="K43" s="533">
        <f t="shared" si="3"/>
        <v>0</v>
      </c>
      <c r="L43" s="647">
        <f t="shared" si="4"/>
        <v>0</v>
      </c>
    </row>
    <row r="44" spans="1:12" ht="15.5" hidden="1">
      <c r="A44" s="644">
        <v>2210711</v>
      </c>
      <c r="B44" s="536" t="s">
        <v>218</v>
      </c>
      <c r="C44" s="649"/>
      <c r="D44" s="533">
        <f t="shared" si="0"/>
        <v>0</v>
      </c>
      <c r="E44" s="536"/>
      <c r="F44" s="536"/>
      <c r="G44" s="533">
        <f t="shared" si="1"/>
        <v>0</v>
      </c>
      <c r="H44" s="536"/>
      <c r="I44" s="533">
        <f t="shared" si="2"/>
        <v>0</v>
      </c>
      <c r="J44" s="536"/>
      <c r="K44" s="533">
        <f t="shared" si="3"/>
        <v>0</v>
      </c>
      <c r="L44" s="647">
        <f t="shared" si="4"/>
        <v>0</v>
      </c>
    </row>
    <row r="45" spans="1:12" ht="31" hidden="1">
      <c r="A45" s="644">
        <v>2210703</v>
      </c>
      <c r="B45" s="533" t="s">
        <v>70</v>
      </c>
      <c r="C45" s="649"/>
      <c r="D45" s="533">
        <f t="shared" si="0"/>
        <v>0</v>
      </c>
      <c r="E45" s="536"/>
      <c r="F45" s="536"/>
      <c r="G45" s="533">
        <f t="shared" si="1"/>
        <v>0</v>
      </c>
      <c r="H45" s="536"/>
      <c r="I45" s="533">
        <f t="shared" si="2"/>
        <v>0</v>
      </c>
      <c r="J45" s="536"/>
      <c r="K45" s="533">
        <f t="shared" si="3"/>
        <v>0</v>
      </c>
      <c r="L45" s="647">
        <f t="shared" si="4"/>
        <v>0</v>
      </c>
    </row>
    <row r="46" spans="1:12" ht="15.5" hidden="1">
      <c r="A46" s="644">
        <v>2210714</v>
      </c>
      <c r="B46" s="536" t="s">
        <v>219</v>
      </c>
      <c r="C46" s="649"/>
      <c r="D46" s="533">
        <f t="shared" si="0"/>
        <v>0</v>
      </c>
      <c r="E46" s="536"/>
      <c r="F46" s="536"/>
      <c r="G46" s="533">
        <f t="shared" si="1"/>
        <v>0</v>
      </c>
      <c r="H46" s="536"/>
      <c r="I46" s="533">
        <f t="shared" si="2"/>
        <v>0</v>
      </c>
      <c r="J46" s="536"/>
      <c r="K46" s="533">
        <f t="shared" si="3"/>
        <v>0</v>
      </c>
      <c r="L46" s="647">
        <f t="shared" si="4"/>
        <v>0</v>
      </c>
    </row>
    <row r="47" spans="1:12" ht="15.5">
      <c r="A47" s="644">
        <v>2210799</v>
      </c>
      <c r="B47" s="536" t="s">
        <v>72</v>
      </c>
      <c r="C47" s="649">
        <v>200000</v>
      </c>
      <c r="D47" s="533">
        <f t="shared" si="0"/>
        <v>200000</v>
      </c>
      <c r="E47" s="536"/>
      <c r="F47" s="536">
        <v>200000</v>
      </c>
      <c r="G47" s="533">
        <f t="shared" si="1"/>
        <v>200000</v>
      </c>
      <c r="H47" s="536"/>
      <c r="I47" s="533">
        <f t="shared" si="2"/>
        <v>0</v>
      </c>
      <c r="J47" s="536">
        <v>100000</v>
      </c>
      <c r="K47" s="533">
        <f t="shared" si="3"/>
        <v>100000</v>
      </c>
      <c r="L47" s="647">
        <f t="shared" si="4"/>
        <v>500000</v>
      </c>
    </row>
    <row r="48" spans="1:12" ht="46.5">
      <c r="A48" s="644">
        <v>2210801</v>
      </c>
      <c r="B48" s="533" t="s">
        <v>73</v>
      </c>
      <c r="C48" s="649">
        <v>250000</v>
      </c>
      <c r="D48" s="533">
        <f t="shared" si="0"/>
        <v>250000</v>
      </c>
      <c r="E48" s="536"/>
      <c r="F48" s="536">
        <v>250000</v>
      </c>
      <c r="G48" s="533">
        <f t="shared" si="1"/>
        <v>250000</v>
      </c>
      <c r="H48" s="536">
        <v>150000</v>
      </c>
      <c r="I48" s="533">
        <f t="shared" si="2"/>
        <v>150000</v>
      </c>
      <c r="J48" s="536"/>
      <c r="K48" s="533">
        <f t="shared" si="3"/>
        <v>0</v>
      </c>
      <c r="L48" s="647">
        <f t="shared" si="4"/>
        <v>650000</v>
      </c>
    </row>
    <row r="49" spans="1:12" ht="31">
      <c r="A49" s="644">
        <v>2210802</v>
      </c>
      <c r="B49" s="533" t="s">
        <v>220</v>
      </c>
      <c r="C49" s="649">
        <v>250000</v>
      </c>
      <c r="D49" s="533">
        <f t="shared" si="0"/>
        <v>250000</v>
      </c>
      <c r="E49" s="536"/>
      <c r="F49" s="536">
        <v>10000000</v>
      </c>
      <c r="G49" s="533">
        <f t="shared" si="1"/>
        <v>10000000</v>
      </c>
      <c r="H49" s="536"/>
      <c r="I49" s="533">
        <f t="shared" si="2"/>
        <v>0</v>
      </c>
      <c r="J49" s="536"/>
      <c r="K49" s="533">
        <f t="shared" si="3"/>
        <v>0</v>
      </c>
      <c r="L49" s="647">
        <f t="shared" si="4"/>
        <v>10250000</v>
      </c>
    </row>
    <row r="50" spans="1:12" ht="15.5" hidden="1">
      <c r="A50" s="644">
        <v>2210805</v>
      </c>
      <c r="B50" s="536" t="s">
        <v>75</v>
      </c>
      <c r="C50" s="649"/>
      <c r="D50" s="533">
        <f t="shared" si="0"/>
        <v>0</v>
      </c>
      <c r="E50" s="536"/>
      <c r="F50" s="536"/>
      <c r="G50" s="533">
        <f t="shared" si="1"/>
        <v>0</v>
      </c>
      <c r="H50" s="536"/>
      <c r="I50" s="533">
        <f t="shared" si="2"/>
        <v>0</v>
      </c>
      <c r="J50" s="536"/>
      <c r="K50" s="533">
        <f t="shared" si="3"/>
        <v>0</v>
      </c>
      <c r="L50" s="647">
        <f t="shared" si="4"/>
        <v>0</v>
      </c>
    </row>
    <row r="51" spans="1:12" ht="15.5" hidden="1">
      <c r="A51" s="644">
        <v>2210809</v>
      </c>
      <c r="B51" s="536" t="s">
        <v>76</v>
      </c>
      <c r="C51" s="649"/>
      <c r="D51" s="533">
        <f t="shared" si="0"/>
        <v>0</v>
      </c>
      <c r="E51" s="536"/>
      <c r="F51" s="536"/>
      <c r="G51" s="533">
        <f t="shared" si="1"/>
        <v>0</v>
      </c>
      <c r="H51" s="536"/>
      <c r="I51" s="533">
        <f t="shared" si="2"/>
        <v>0</v>
      </c>
      <c r="J51" s="536"/>
      <c r="K51" s="533">
        <f t="shared" si="3"/>
        <v>0</v>
      </c>
      <c r="L51" s="647">
        <f t="shared" si="4"/>
        <v>0</v>
      </c>
    </row>
    <row r="52" spans="1:12" ht="15.5">
      <c r="A52" s="644">
        <v>2210904</v>
      </c>
      <c r="B52" s="536" t="s">
        <v>77</v>
      </c>
      <c r="C52" s="649">
        <v>240000</v>
      </c>
      <c r="D52" s="533">
        <f t="shared" si="0"/>
        <v>240000</v>
      </c>
      <c r="E52" s="536"/>
      <c r="F52" s="536"/>
      <c r="G52" s="533">
        <f t="shared" si="1"/>
        <v>0</v>
      </c>
      <c r="H52" s="536"/>
      <c r="I52" s="533">
        <f t="shared" si="2"/>
        <v>0</v>
      </c>
      <c r="J52" s="536"/>
      <c r="K52" s="533">
        <f t="shared" si="3"/>
        <v>0</v>
      </c>
      <c r="L52" s="647">
        <f t="shared" si="4"/>
        <v>240000</v>
      </c>
    </row>
    <row r="53" spans="1:12" ht="15.5">
      <c r="A53" s="644">
        <v>2210910</v>
      </c>
      <c r="B53" s="536" t="s">
        <v>78</v>
      </c>
      <c r="C53" s="649">
        <v>1000000</v>
      </c>
      <c r="D53" s="533">
        <f t="shared" si="0"/>
        <v>1000000</v>
      </c>
      <c r="E53" s="536"/>
      <c r="F53" s="536"/>
      <c r="G53" s="533">
        <f t="shared" si="1"/>
        <v>0</v>
      </c>
      <c r="H53" s="536"/>
      <c r="I53" s="533">
        <f t="shared" si="2"/>
        <v>0</v>
      </c>
      <c r="J53" s="536"/>
      <c r="K53" s="533">
        <f t="shared" si="3"/>
        <v>0</v>
      </c>
      <c r="L53" s="647">
        <f t="shared" si="4"/>
        <v>1000000</v>
      </c>
    </row>
    <row r="54" spans="1:12" ht="15.5" hidden="1">
      <c r="A54" s="644">
        <v>2211001</v>
      </c>
      <c r="B54" s="536" t="s">
        <v>79</v>
      </c>
      <c r="C54" s="649"/>
      <c r="D54" s="533">
        <f t="shared" si="0"/>
        <v>0</v>
      </c>
      <c r="E54" s="536"/>
      <c r="F54" s="536"/>
      <c r="G54" s="533">
        <f t="shared" si="1"/>
        <v>0</v>
      </c>
      <c r="H54" s="536"/>
      <c r="I54" s="533">
        <f t="shared" si="2"/>
        <v>0</v>
      </c>
      <c r="J54" s="536"/>
      <c r="K54" s="533">
        <f t="shared" si="3"/>
        <v>0</v>
      </c>
      <c r="L54" s="647">
        <f t="shared" si="4"/>
        <v>0</v>
      </c>
    </row>
    <row r="55" spans="1:12" ht="31" hidden="1">
      <c r="A55" s="644">
        <v>2211002</v>
      </c>
      <c r="B55" s="533" t="s">
        <v>80</v>
      </c>
      <c r="C55" s="649"/>
      <c r="D55" s="533">
        <f t="shared" si="0"/>
        <v>0</v>
      </c>
      <c r="E55" s="536"/>
      <c r="F55" s="536"/>
      <c r="G55" s="533">
        <f t="shared" si="1"/>
        <v>0</v>
      </c>
      <c r="H55" s="536"/>
      <c r="I55" s="533">
        <f t="shared" si="2"/>
        <v>0</v>
      </c>
      <c r="J55" s="536"/>
      <c r="K55" s="533">
        <f t="shared" si="3"/>
        <v>0</v>
      </c>
      <c r="L55" s="647">
        <f t="shared" si="4"/>
        <v>0</v>
      </c>
    </row>
    <row r="56" spans="1:12" ht="15.5" hidden="1">
      <c r="A56" s="644">
        <v>2211003</v>
      </c>
      <c r="B56" s="536" t="s">
        <v>81</v>
      </c>
      <c r="C56" s="649"/>
      <c r="D56" s="533">
        <f t="shared" si="0"/>
        <v>0</v>
      </c>
      <c r="E56" s="536"/>
      <c r="F56" s="536"/>
      <c r="G56" s="533">
        <f t="shared" si="1"/>
        <v>0</v>
      </c>
      <c r="H56" s="536"/>
      <c r="I56" s="533">
        <f t="shared" si="2"/>
        <v>0</v>
      </c>
      <c r="J56" s="536"/>
      <c r="K56" s="533">
        <f t="shared" si="3"/>
        <v>0</v>
      </c>
      <c r="L56" s="647">
        <f t="shared" si="4"/>
        <v>0</v>
      </c>
    </row>
    <row r="57" spans="1:12" ht="15.5" hidden="1">
      <c r="A57" s="644">
        <v>2211004</v>
      </c>
      <c r="B57" s="536" t="s">
        <v>82</v>
      </c>
      <c r="C57" s="649"/>
      <c r="D57" s="533">
        <f t="shared" si="0"/>
        <v>0</v>
      </c>
      <c r="E57" s="536"/>
      <c r="F57" s="536"/>
      <c r="G57" s="533">
        <f t="shared" si="1"/>
        <v>0</v>
      </c>
      <c r="H57" s="536"/>
      <c r="I57" s="533">
        <f t="shared" si="2"/>
        <v>0</v>
      </c>
      <c r="J57" s="536"/>
      <c r="K57" s="533">
        <f t="shared" si="3"/>
        <v>0</v>
      </c>
      <c r="L57" s="647">
        <f t="shared" si="4"/>
        <v>0</v>
      </c>
    </row>
    <row r="58" spans="1:12" ht="15.5" hidden="1">
      <c r="A58" s="644">
        <v>2211005</v>
      </c>
      <c r="B58" s="536" t="s">
        <v>221</v>
      </c>
      <c r="C58" s="649"/>
      <c r="D58" s="533">
        <f t="shared" si="0"/>
        <v>0</v>
      </c>
      <c r="E58" s="536"/>
      <c r="F58" s="536"/>
      <c r="G58" s="533">
        <f t="shared" si="1"/>
        <v>0</v>
      </c>
      <c r="H58" s="536"/>
      <c r="I58" s="533">
        <f t="shared" si="2"/>
        <v>0</v>
      </c>
      <c r="J58" s="536"/>
      <c r="K58" s="533">
        <f t="shared" si="3"/>
        <v>0</v>
      </c>
      <c r="L58" s="647">
        <f t="shared" si="4"/>
        <v>0</v>
      </c>
    </row>
    <row r="59" spans="1:12" ht="46.5" hidden="1">
      <c r="A59" s="644">
        <v>2211006</v>
      </c>
      <c r="B59" s="533" t="s">
        <v>495</v>
      </c>
      <c r="C59" s="649"/>
      <c r="D59" s="533">
        <f t="shared" si="0"/>
        <v>0</v>
      </c>
      <c r="E59" s="536"/>
      <c r="F59" s="536"/>
      <c r="G59" s="533">
        <f t="shared" si="1"/>
        <v>0</v>
      </c>
      <c r="H59" s="536"/>
      <c r="I59" s="533">
        <f t="shared" si="2"/>
        <v>0</v>
      </c>
      <c r="J59" s="536"/>
      <c r="K59" s="533">
        <f t="shared" si="3"/>
        <v>0</v>
      </c>
      <c r="L59" s="647">
        <f t="shared" si="4"/>
        <v>0</v>
      </c>
    </row>
    <row r="60" spans="1:12" ht="31" hidden="1">
      <c r="A60" s="644">
        <v>2211007</v>
      </c>
      <c r="B60" s="533" t="s">
        <v>85</v>
      </c>
      <c r="C60" s="649"/>
      <c r="D60" s="533">
        <f t="shared" si="0"/>
        <v>0</v>
      </c>
      <c r="E60" s="536"/>
      <c r="F60" s="536"/>
      <c r="G60" s="533">
        <f t="shared" si="1"/>
        <v>0</v>
      </c>
      <c r="H60" s="536"/>
      <c r="I60" s="533">
        <f t="shared" si="2"/>
        <v>0</v>
      </c>
      <c r="J60" s="536"/>
      <c r="K60" s="533">
        <f t="shared" si="3"/>
        <v>0</v>
      </c>
      <c r="L60" s="647">
        <f t="shared" si="4"/>
        <v>0</v>
      </c>
    </row>
    <row r="61" spans="1:12" ht="46.5" hidden="1">
      <c r="A61" s="644">
        <v>2211008</v>
      </c>
      <c r="B61" s="533" t="s">
        <v>496</v>
      </c>
      <c r="C61" s="649"/>
      <c r="D61" s="533">
        <f t="shared" si="0"/>
        <v>0</v>
      </c>
      <c r="E61" s="536"/>
      <c r="F61" s="536"/>
      <c r="G61" s="533">
        <f t="shared" si="1"/>
        <v>0</v>
      </c>
      <c r="H61" s="536"/>
      <c r="I61" s="533">
        <f t="shared" si="2"/>
        <v>0</v>
      </c>
      <c r="J61" s="536"/>
      <c r="K61" s="533">
        <f t="shared" si="3"/>
        <v>0</v>
      </c>
      <c r="L61" s="647">
        <f t="shared" si="4"/>
        <v>0</v>
      </c>
    </row>
    <row r="62" spans="1:12" ht="15.5" hidden="1">
      <c r="A62" s="644">
        <v>2211009</v>
      </c>
      <c r="B62" s="536" t="s">
        <v>87</v>
      </c>
      <c r="C62" s="649"/>
      <c r="D62" s="533">
        <f t="shared" si="0"/>
        <v>0</v>
      </c>
      <c r="E62" s="536"/>
      <c r="F62" s="536"/>
      <c r="G62" s="533">
        <f t="shared" si="1"/>
        <v>0</v>
      </c>
      <c r="H62" s="536"/>
      <c r="I62" s="533">
        <f t="shared" si="2"/>
        <v>0</v>
      </c>
      <c r="J62" s="536"/>
      <c r="K62" s="533">
        <f t="shared" si="3"/>
        <v>0</v>
      </c>
      <c r="L62" s="647">
        <f t="shared" si="4"/>
        <v>0</v>
      </c>
    </row>
    <row r="63" spans="1:12" ht="15.5" hidden="1">
      <c r="A63" s="644">
        <v>2211015</v>
      </c>
      <c r="B63" s="536" t="s">
        <v>88</v>
      </c>
      <c r="C63" s="649"/>
      <c r="D63" s="533">
        <f t="shared" si="0"/>
        <v>0</v>
      </c>
      <c r="E63" s="536"/>
      <c r="F63" s="536"/>
      <c r="G63" s="533">
        <f t="shared" si="1"/>
        <v>0</v>
      </c>
      <c r="H63" s="536"/>
      <c r="I63" s="533">
        <f t="shared" si="2"/>
        <v>0</v>
      </c>
      <c r="J63" s="536"/>
      <c r="K63" s="533">
        <f t="shared" si="3"/>
        <v>0</v>
      </c>
      <c r="L63" s="647">
        <f t="shared" si="4"/>
        <v>0</v>
      </c>
    </row>
    <row r="64" spans="1:12" ht="31">
      <c r="A64" s="644">
        <v>2211016</v>
      </c>
      <c r="B64" s="533" t="s">
        <v>89</v>
      </c>
      <c r="C64" s="649">
        <v>50000</v>
      </c>
      <c r="D64" s="533">
        <f t="shared" si="0"/>
        <v>50000</v>
      </c>
      <c r="E64" s="536"/>
      <c r="F64" s="536">
        <v>100000</v>
      </c>
      <c r="G64" s="533">
        <f t="shared" si="1"/>
        <v>100000</v>
      </c>
      <c r="H64" s="536">
        <v>100000</v>
      </c>
      <c r="I64" s="533">
        <f t="shared" si="2"/>
        <v>100000</v>
      </c>
      <c r="J64" s="536">
        <v>100000</v>
      </c>
      <c r="K64" s="533">
        <f t="shared" si="3"/>
        <v>100000</v>
      </c>
      <c r="L64" s="647">
        <f t="shared" si="4"/>
        <v>350000</v>
      </c>
    </row>
    <row r="65" spans="1:12" ht="31" hidden="1">
      <c r="A65" s="644">
        <v>2211019</v>
      </c>
      <c r="B65" s="533" t="s">
        <v>90</v>
      </c>
      <c r="C65" s="649"/>
      <c r="D65" s="533">
        <f t="shared" si="0"/>
        <v>0</v>
      </c>
      <c r="E65" s="536"/>
      <c r="F65" s="536"/>
      <c r="G65" s="533">
        <f t="shared" si="1"/>
        <v>0</v>
      </c>
      <c r="H65" s="536"/>
      <c r="I65" s="533">
        <f t="shared" si="2"/>
        <v>0</v>
      </c>
      <c r="J65" s="536"/>
      <c r="K65" s="533">
        <f t="shared" si="3"/>
        <v>0</v>
      </c>
      <c r="L65" s="647">
        <f t="shared" si="4"/>
        <v>0</v>
      </c>
    </row>
    <row r="66" spans="1:12" ht="15.5" hidden="1">
      <c r="A66" s="644">
        <v>2211021</v>
      </c>
      <c r="B66" s="536" t="s">
        <v>91</v>
      </c>
      <c r="C66" s="649"/>
      <c r="D66" s="533">
        <f t="shared" si="0"/>
        <v>0</v>
      </c>
      <c r="E66" s="536"/>
      <c r="F66" s="536"/>
      <c r="G66" s="533">
        <f t="shared" si="1"/>
        <v>0</v>
      </c>
      <c r="H66" s="536"/>
      <c r="I66" s="533">
        <f t="shared" si="2"/>
        <v>0</v>
      </c>
      <c r="J66" s="536"/>
      <c r="K66" s="533">
        <f t="shared" si="3"/>
        <v>0</v>
      </c>
      <c r="L66" s="647">
        <f t="shared" si="4"/>
        <v>0</v>
      </c>
    </row>
    <row r="67" spans="1:12" ht="15.5" hidden="1">
      <c r="A67" s="644">
        <v>2211023</v>
      </c>
      <c r="B67" s="536" t="s">
        <v>92</v>
      </c>
      <c r="C67" s="649"/>
      <c r="D67" s="533">
        <f t="shared" si="0"/>
        <v>0</v>
      </c>
      <c r="E67" s="536"/>
      <c r="F67" s="536"/>
      <c r="G67" s="533">
        <f t="shared" si="1"/>
        <v>0</v>
      </c>
      <c r="H67" s="536"/>
      <c r="I67" s="533">
        <f t="shared" si="2"/>
        <v>0</v>
      </c>
      <c r="J67" s="536"/>
      <c r="K67" s="533">
        <f t="shared" si="3"/>
        <v>0</v>
      </c>
      <c r="L67" s="647">
        <f t="shared" si="4"/>
        <v>0</v>
      </c>
    </row>
    <row r="68" spans="1:12" ht="15.5" hidden="1">
      <c r="A68" s="644">
        <v>2211026</v>
      </c>
      <c r="B68" s="536" t="s">
        <v>93</v>
      </c>
      <c r="C68" s="649"/>
      <c r="D68" s="533">
        <f t="shared" si="0"/>
        <v>0</v>
      </c>
      <c r="E68" s="536"/>
      <c r="F68" s="536"/>
      <c r="G68" s="533">
        <f t="shared" si="1"/>
        <v>0</v>
      </c>
      <c r="H68" s="536"/>
      <c r="I68" s="533">
        <f t="shared" si="2"/>
        <v>0</v>
      </c>
      <c r="J68" s="536"/>
      <c r="K68" s="533">
        <f t="shared" si="3"/>
        <v>0</v>
      </c>
      <c r="L68" s="647">
        <f t="shared" si="4"/>
        <v>0</v>
      </c>
    </row>
    <row r="69" spans="1:12" ht="15.5" hidden="1">
      <c r="A69" s="644">
        <v>2211028</v>
      </c>
      <c r="B69" s="536" t="s">
        <v>94</v>
      </c>
      <c r="C69" s="649"/>
      <c r="D69" s="533">
        <f t="shared" si="0"/>
        <v>0</v>
      </c>
      <c r="E69" s="536"/>
      <c r="F69" s="536"/>
      <c r="G69" s="533">
        <f t="shared" si="1"/>
        <v>0</v>
      </c>
      <c r="H69" s="536"/>
      <c r="I69" s="533">
        <f t="shared" si="2"/>
        <v>0</v>
      </c>
      <c r="J69" s="536"/>
      <c r="K69" s="533">
        <f t="shared" si="3"/>
        <v>0</v>
      </c>
      <c r="L69" s="647">
        <f t="shared" si="4"/>
        <v>0</v>
      </c>
    </row>
    <row r="70" spans="1:12" ht="15.5" hidden="1">
      <c r="A70" s="648">
        <v>2211199</v>
      </c>
      <c r="B70" s="649" t="s">
        <v>426</v>
      </c>
      <c r="C70" s="649"/>
      <c r="D70" s="533">
        <f t="shared" ref="D70:D131" si="6">SUM(C70)</f>
        <v>0</v>
      </c>
      <c r="E70" s="536"/>
      <c r="F70" s="536"/>
      <c r="G70" s="533">
        <f t="shared" ref="G70:G131" si="7">SUM(E70:F70)</f>
        <v>0</v>
      </c>
      <c r="H70" s="536"/>
      <c r="I70" s="533">
        <f t="shared" ref="I70:I131" si="8">SUM(H70)</f>
        <v>0</v>
      </c>
      <c r="J70" s="536"/>
      <c r="K70" s="533">
        <f t="shared" ref="K70:K131" si="9">SUM(J70)</f>
        <v>0</v>
      </c>
      <c r="L70" s="647">
        <f t="shared" ref="L70:L131" si="10">SUM(K70+I70+G70+D70)</f>
        <v>0</v>
      </c>
    </row>
    <row r="71" spans="1:12" ht="46.5">
      <c r="A71" s="644">
        <v>2211101</v>
      </c>
      <c r="B71" s="533" t="s">
        <v>96</v>
      </c>
      <c r="C71" s="649">
        <v>400000</v>
      </c>
      <c r="D71" s="533">
        <f t="shared" si="6"/>
        <v>400000</v>
      </c>
      <c r="E71" s="536">
        <v>200000</v>
      </c>
      <c r="F71" s="536"/>
      <c r="G71" s="533">
        <f t="shared" si="7"/>
        <v>200000</v>
      </c>
      <c r="H71" s="536">
        <v>200000</v>
      </c>
      <c r="I71" s="533">
        <f t="shared" si="8"/>
        <v>200000</v>
      </c>
      <c r="J71" s="536">
        <v>300000</v>
      </c>
      <c r="K71" s="533">
        <f t="shared" si="9"/>
        <v>300000</v>
      </c>
      <c r="L71" s="647">
        <f t="shared" si="10"/>
        <v>1100000</v>
      </c>
    </row>
    <row r="72" spans="1:12" ht="31" hidden="1">
      <c r="A72" s="644">
        <v>2211102</v>
      </c>
      <c r="B72" s="533" t="s">
        <v>97</v>
      </c>
      <c r="C72" s="649"/>
      <c r="D72" s="533">
        <f t="shared" si="6"/>
        <v>0</v>
      </c>
      <c r="E72" s="536"/>
      <c r="F72" s="536"/>
      <c r="G72" s="533">
        <f t="shared" si="7"/>
        <v>0</v>
      </c>
      <c r="H72" s="536"/>
      <c r="I72" s="533">
        <f t="shared" si="8"/>
        <v>0</v>
      </c>
      <c r="J72" s="536"/>
      <c r="K72" s="533">
        <f t="shared" si="9"/>
        <v>0</v>
      </c>
      <c r="L72" s="647">
        <f t="shared" si="10"/>
        <v>0</v>
      </c>
    </row>
    <row r="73" spans="1:12" ht="31">
      <c r="A73" s="644">
        <v>2211103</v>
      </c>
      <c r="B73" s="533" t="s">
        <v>98</v>
      </c>
      <c r="C73" s="649">
        <v>50000</v>
      </c>
      <c r="D73" s="533">
        <f t="shared" si="6"/>
        <v>50000</v>
      </c>
      <c r="E73" s="536"/>
      <c r="F73" s="536">
        <v>100000</v>
      </c>
      <c r="G73" s="533">
        <f t="shared" si="7"/>
        <v>100000</v>
      </c>
      <c r="H73" s="536">
        <v>100000</v>
      </c>
      <c r="I73" s="533">
        <f t="shared" si="8"/>
        <v>100000</v>
      </c>
      <c r="J73" s="536">
        <v>50000</v>
      </c>
      <c r="K73" s="533">
        <f t="shared" si="9"/>
        <v>50000</v>
      </c>
      <c r="L73" s="647">
        <f t="shared" si="10"/>
        <v>300000</v>
      </c>
    </row>
    <row r="74" spans="1:12" ht="31">
      <c r="A74" s="644">
        <v>2211201</v>
      </c>
      <c r="B74" s="533" t="s">
        <v>99</v>
      </c>
      <c r="C74" s="649">
        <v>400000</v>
      </c>
      <c r="D74" s="533">
        <f t="shared" si="6"/>
        <v>400000</v>
      </c>
      <c r="E74" s="536"/>
      <c r="F74" s="536">
        <v>300000</v>
      </c>
      <c r="G74" s="533">
        <f t="shared" si="7"/>
        <v>300000</v>
      </c>
      <c r="H74" s="536">
        <v>300000</v>
      </c>
      <c r="I74" s="533">
        <f t="shared" si="8"/>
        <v>300000</v>
      </c>
      <c r="J74" s="536">
        <v>300000</v>
      </c>
      <c r="K74" s="533">
        <f t="shared" si="9"/>
        <v>300000</v>
      </c>
      <c r="L74" s="647">
        <f t="shared" si="10"/>
        <v>1300000</v>
      </c>
    </row>
    <row r="75" spans="1:12" ht="15.5" hidden="1">
      <c r="A75" s="644">
        <v>2211203</v>
      </c>
      <c r="B75" s="536" t="s">
        <v>100</v>
      </c>
      <c r="C75" s="649"/>
      <c r="D75" s="533">
        <f t="shared" si="6"/>
        <v>0</v>
      </c>
      <c r="E75" s="536"/>
      <c r="F75" s="536"/>
      <c r="G75" s="533">
        <f t="shared" si="7"/>
        <v>0</v>
      </c>
      <c r="H75" s="536"/>
      <c r="I75" s="533">
        <f t="shared" si="8"/>
        <v>0</v>
      </c>
      <c r="J75" s="536"/>
      <c r="K75" s="533">
        <f t="shared" si="9"/>
        <v>0</v>
      </c>
      <c r="L75" s="647">
        <f t="shared" si="10"/>
        <v>0</v>
      </c>
    </row>
    <row r="76" spans="1:12" ht="31" hidden="1">
      <c r="A76" s="644">
        <v>2211305</v>
      </c>
      <c r="B76" s="533" t="s">
        <v>103</v>
      </c>
      <c r="C76" s="649"/>
      <c r="D76" s="533">
        <f t="shared" si="6"/>
        <v>0</v>
      </c>
      <c r="E76" s="536"/>
      <c r="F76" s="536"/>
      <c r="G76" s="533">
        <f t="shared" si="7"/>
        <v>0</v>
      </c>
      <c r="H76" s="536"/>
      <c r="I76" s="533">
        <f t="shared" si="8"/>
        <v>0</v>
      </c>
      <c r="J76" s="536"/>
      <c r="K76" s="533">
        <f t="shared" si="9"/>
        <v>0</v>
      </c>
      <c r="L76" s="647">
        <f t="shared" si="10"/>
        <v>0</v>
      </c>
    </row>
    <row r="77" spans="1:12" ht="31" hidden="1">
      <c r="A77" s="644">
        <v>4130299</v>
      </c>
      <c r="B77" s="533" t="s">
        <v>140</v>
      </c>
      <c r="C77" s="649"/>
      <c r="D77" s="533">
        <f t="shared" si="6"/>
        <v>0</v>
      </c>
      <c r="E77" s="536"/>
      <c r="F77" s="536"/>
      <c r="G77" s="533">
        <f t="shared" si="7"/>
        <v>0</v>
      </c>
      <c r="H77" s="536"/>
      <c r="I77" s="533">
        <f t="shared" si="8"/>
        <v>0</v>
      </c>
      <c r="J77" s="536"/>
      <c r="K77" s="533">
        <f t="shared" si="9"/>
        <v>0</v>
      </c>
      <c r="L77" s="647">
        <f t="shared" si="10"/>
        <v>0</v>
      </c>
    </row>
    <row r="78" spans="1:12" ht="15.5" hidden="1">
      <c r="A78" s="644">
        <v>2211301</v>
      </c>
      <c r="B78" s="536" t="s">
        <v>102</v>
      </c>
      <c r="C78" s="649"/>
      <c r="D78" s="533">
        <f t="shared" si="6"/>
        <v>0</v>
      </c>
      <c r="E78" s="536"/>
      <c r="F78" s="536"/>
      <c r="G78" s="533">
        <f t="shared" si="7"/>
        <v>0</v>
      </c>
      <c r="H78" s="536"/>
      <c r="I78" s="533">
        <f t="shared" si="8"/>
        <v>0</v>
      </c>
      <c r="J78" s="536"/>
      <c r="K78" s="533">
        <f t="shared" si="9"/>
        <v>0</v>
      </c>
      <c r="L78" s="647">
        <f t="shared" si="10"/>
        <v>0</v>
      </c>
    </row>
    <row r="79" spans="1:12" ht="15.5" hidden="1">
      <c r="A79" s="644">
        <v>2211310</v>
      </c>
      <c r="B79" s="536" t="s">
        <v>222</v>
      </c>
      <c r="C79" s="649"/>
      <c r="D79" s="533">
        <f t="shared" si="6"/>
        <v>0</v>
      </c>
      <c r="E79" s="536"/>
      <c r="F79" s="536"/>
      <c r="G79" s="533">
        <f t="shared" si="7"/>
        <v>0</v>
      </c>
      <c r="H79" s="536"/>
      <c r="I79" s="533">
        <f t="shared" si="8"/>
        <v>0</v>
      </c>
      <c r="J79" s="536"/>
      <c r="K79" s="533">
        <f t="shared" si="9"/>
        <v>0</v>
      </c>
      <c r="L79" s="647">
        <f t="shared" si="10"/>
        <v>0</v>
      </c>
    </row>
    <row r="80" spans="1:12" ht="46.5">
      <c r="A80" s="644">
        <v>2211306</v>
      </c>
      <c r="B80" s="533" t="s">
        <v>223</v>
      </c>
      <c r="C80" s="649">
        <v>100000</v>
      </c>
      <c r="D80" s="533">
        <f t="shared" si="6"/>
        <v>100000</v>
      </c>
      <c r="E80" s="536"/>
      <c r="F80" s="536">
        <v>50000</v>
      </c>
      <c r="G80" s="533">
        <f t="shared" si="7"/>
        <v>50000</v>
      </c>
      <c r="H80" s="536">
        <v>50000</v>
      </c>
      <c r="I80" s="533">
        <f t="shared" si="8"/>
        <v>50000</v>
      </c>
      <c r="J80" s="536">
        <v>100000</v>
      </c>
      <c r="K80" s="533">
        <f t="shared" si="9"/>
        <v>100000</v>
      </c>
      <c r="L80" s="647">
        <f t="shared" si="10"/>
        <v>300000</v>
      </c>
    </row>
    <row r="81" spans="1:12" ht="31" hidden="1">
      <c r="A81" s="644">
        <v>2211308</v>
      </c>
      <c r="B81" s="533" t="s">
        <v>105</v>
      </c>
      <c r="C81" s="649"/>
      <c r="D81" s="533">
        <f t="shared" si="6"/>
        <v>0</v>
      </c>
      <c r="E81" s="536"/>
      <c r="F81" s="536"/>
      <c r="G81" s="533">
        <f t="shared" si="7"/>
        <v>0</v>
      </c>
      <c r="H81" s="536"/>
      <c r="I81" s="533">
        <f t="shared" si="8"/>
        <v>0</v>
      </c>
      <c r="J81" s="536"/>
      <c r="K81" s="533">
        <f t="shared" si="9"/>
        <v>0</v>
      </c>
      <c r="L81" s="647">
        <f t="shared" si="10"/>
        <v>0</v>
      </c>
    </row>
    <row r="82" spans="1:12" ht="31" hidden="1">
      <c r="A82" s="645">
        <v>2211320</v>
      </c>
      <c r="B82" s="533" t="s">
        <v>224</v>
      </c>
      <c r="C82" s="649"/>
      <c r="D82" s="533">
        <f t="shared" si="6"/>
        <v>0</v>
      </c>
      <c r="E82" s="536"/>
      <c r="F82" s="536"/>
      <c r="G82" s="533">
        <f t="shared" si="7"/>
        <v>0</v>
      </c>
      <c r="H82" s="536"/>
      <c r="I82" s="533">
        <f t="shared" si="8"/>
        <v>0</v>
      </c>
      <c r="J82" s="536"/>
      <c r="K82" s="533">
        <f t="shared" si="9"/>
        <v>0</v>
      </c>
      <c r="L82" s="647">
        <f t="shared" si="10"/>
        <v>0</v>
      </c>
    </row>
    <row r="83" spans="1:12" ht="15.5" hidden="1">
      <c r="A83" s="645">
        <v>2211323</v>
      </c>
      <c r="B83" s="536" t="s">
        <v>108</v>
      </c>
      <c r="C83" s="649"/>
      <c r="D83" s="533">
        <f t="shared" si="6"/>
        <v>0</v>
      </c>
      <c r="E83" s="536"/>
      <c r="F83" s="536"/>
      <c r="G83" s="533">
        <f t="shared" si="7"/>
        <v>0</v>
      </c>
      <c r="H83" s="536"/>
      <c r="I83" s="533">
        <f t="shared" si="8"/>
        <v>0</v>
      </c>
      <c r="J83" s="536"/>
      <c r="K83" s="533">
        <f t="shared" si="9"/>
        <v>0</v>
      </c>
      <c r="L83" s="647">
        <f t="shared" si="10"/>
        <v>0</v>
      </c>
    </row>
    <row r="84" spans="1:12" ht="31" hidden="1">
      <c r="A84" s="645">
        <v>2211329</v>
      </c>
      <c r="B84" s="533" t="s">
        <v>225</v>
      </c>
      <c r="C84" s="649"/>
      <c r="D84" s="533">
        <f t="shared" si="6"/>
        <v>0</v>
      </c>
      <c r="E84" s="536"/>
      <c r="F84" s="536"/>
      <c r="G84" s="533">
        <f t="shared" si="7"/>
        <v>0</v>
      </c>
      <c r="H84" s="536"/>
      <c r="I84" s="533">
        <f t="shared" si="8"/>
        <v>0</v>
      </c>
      <c r="J84" s="536"/>
      <c r="K84" s="533">
        <f t="shared" si="9"/>
        <v>0</v>
      </c>
      <c r="L84" s="647">
        <f t="shared" si="10"/>
        <v>0</v>
      </c>
    </row>
    <row r="85" spans="1:12" ht="15.5" hidden="1">
      <c r="A85" s="645">
        <v>2810205</v>
      </c>
      <c r="B85" s="536" t="s">
        <v>111</v>
      </c>
      <c r="C85" s="649"/>
      <c r="D85" s="533">
        <f t="shared" si="6"/>
        <v>0</v>
      </c>
      <c r="E85" s="536"/>
      <c r="F85" s="536"/>
      <c r="G85" s="533">
        <f t="shared" si="7"/>
        <v>0</v>
      </c>
      <c r="H85" s="536"/>
      <c r="I85" s="533">
        <f t="shared" si="8"/>
        <v>0</v>
      </c>
      <c r="J85" s="536"/>
      <c r="K85" s="533">
        <f t="shared" si="9"/>
        <v>0</v>
      </c>
      <c r="L85" s="647">
        <f t="shared" si="10"/>
        <v>0</v>
      </c>
    </row>
    <row r="86" spans="1:12" ht="15.5" hidden="1">
      <c r="A86" s="645">
        <v>2640402</v>
      </c>
      <c r="B86" s="536" t="s">
        <v>112</v>
      </c>
      <c r="C86" s="649"/>
      <c r="D86" s="533">
        <f t="shared" si="6"/>
        <v>0</v>
      </c>
      <c r="E86" s="536"/>
      <c r="F86" s="536"/>
      <c r="G86" s="533">
        <f t="shared" si="7"/>
        <v>0</v>
      </c>
      <c r="H86" s="536"/>
      <c r="I86" s="533">
        <f t="shared" si="8"/>
        <v>0</v>
      </c>
      <c r="J86" s="536"/>
      <c r="K86" s="533">
        <f t="shared" si="9"/>
        <v>0</v>
      </c>
      <c r="L86" s="647">
        <f t="shared" si="10"/>
        <v>0</v>
      </c>
    </row>
    <row r="87" spans="1:12" ht="15.5" hidden="1">
      <c r="A87" s="645">
        <v>2211399</v>
      </c>
      <c r="B87" s="649" t="s">
        <v>497</v>
      </c>
      <c r="C87" s="649"/>
      <c r="D87" s="533">
        <f t="shared" si="6"/>
        <v>0</v>
      </c>
      <c r="E87" s="536"/>
      <c r="F87" s="536"/>
      <c r="G87" s="533">
        <f t="shared" si="7"/>
        <v>0</v>
      </c>
      <c r="H87" s="536"/>
      <c r="I87" s="533">
        <f t="shared" si="8"/>
        <v>0</v>
      </c>
      <c r="J87" s="536"/>
      <c r="K87" s="533">
        <f t="shared" si="9"/>
        <v>0</v>
      </c>
      <c r="L87" s="647">
        <f t="shared" si="10"/>
        <v>0</v>
      </c>
    </row>
    <row r="88" spans="1:12" ht="31" hidden="1">
      <c r="A88" s="645">
        <v>2640599</v>
      </c>
      <c r="B88" s="533" t="s">
        <v>498</v>
      </c>
      <c r="C88" s="649"/>
      <c r="D88" s="533">
        <f t="shared" si="6"/>
        <v>0</v>
      </c>
      <c r="E88" s="536"/>
      <c r="F88" s="536"/>
      <c r="G88" s="533">
        <f t="shared" si="7"/>
        <v>0</v>
      </c>
      <c r="H88" s="536"/>
      <c r="I88" s="533">
        <f t="shared" si="8"/>
        <v>0</v>
      </c>
      <c r="J88" s="536"/>
      <c r="K88" s="533">
        <f t="shared" si="9"/>
        <v>0</v>
      </c>
      <c r="L88" s="647">
        <f t="shared" si="10"/>
        <v>0</v>
      </c>
    </row>
    <row r="89" spans="1:12" ht="31" hidden="1">
      <c r="A89" s="645">
        <v>2640599</v>
      </c>
      <c r="B89" s="533" t="s">
        <v>499</v>
      </c>
      <c r="C89" s="649"/>
      <c r="D89" s="533">
        <f t="shared" si="6"/>
        <v>0</v>
      </c>
      <c r="E89" s="536"/>
      <c r="F89" s="536"/>
      <c r="G89" s="533">
        <f t="shared" si="7"/>
        <v>0</v>
      </c>
      <c r="H89" s="536"/>
      <c r="I89" s="533">
        <f t="shared" si="8"/>
        <v>0</v>
      </c>
      <c r="J89" s="536"/>
      <c r="K89" s="533">
        <f t="shared" si="9"/>
        <v>0</v>
      </c>
      <c r="L89" s="647">
        <f t="shared" si="10"/>
        <v>0</v>
      </c>
    </row>
    <row r="90" spans="1:12" ht="46.5" hidden="1">
      <c r="A90" s="645">
        <v>2640599</v>
      </c>
      <c r="B90" s="533" t="s">
        <v>228</v>
      </c>
      <c r="C90" s="649"/>
      <c r="D90" s="533">
        <f t="shared" si="6"/>
        <v>0</v>
      </c>
      <c r="E90" s="536"/>
      <c r="F90" s="536"/>
      <c r="G90" s="533">
        <f t="shared" si="7"/>
        <v>0</v>
      </c>
      <c r="H90" s="536"/>
      <c r="I90" s="533">
        <f t="shared" si="8"/>
        <v>0</v>
      </c>
      <c r="J90" s="536"/>
      <c r="K90" s="533">
        <f t="shared" si="9"/>
        <v>0</v>
      </c>
      <c r="L90" s="647">
        <f t="shared" si="10"/>
        <v>0</v>
      </c>
    </row>
    <row r="91" spans="1:12" ht="31" hidden="1">
      <c r="A91" s="645">
        <v>2640599</v>
      </c>
      <c r="B91" s="533" t="s">
        <v>229</v>
      </c>
      <c r="C91" s="649"/>
      <c r="D91" s="533">
        <f t="shared" si="6"/>
        <v>0</v>
      </c>
      <c r="E91" s="536"/>
      <c r="F91" s="536"/>
      <c r="G91" s="533">
        <f t="shared" si="7"/>
        <v>0</v>
      </c>
      <c r="H91" s="536"/>
      <c r="I91" s="533">
        <f t="shared" si="8"/>
        <v>0</v>
      </c>
      <c r="J91" s="536"/>
      <c r="K91" s="533">
        <f t="shared" si="9"/>
        <v>0</v>
      </c>
      <c r="L91" s="647">
        <f t="shared" si="10"/>
        <v>0</v>
      </c>
    </row>
    <row r="92" spans="1:12" ht="31">
      <c r="A92" s="645">
        <v>3111001</v>
      </c>
      <c r="B92" s="533" t="s">
        <v>117</v>
      </c>
      <c r="C92" s="649">
        <v>250000</v>
      </c>
      <c r="D92" s="533">
        <f t="shared" si="6"/>
        <v>250000</v>
      </c>
      <c r="E92" s="536"/>
      <c r="F92" s="536">
        <v>200000</v>
      </c>
      <c r="G92" s="533">
        <f t="shared" si="7"/>
        <v>200000</v>
      </c>
      <c r="H92" s="536">
        <v>300000</v>
      </c>
      <c r="I92" s="533">
        <f t="shared" si="8"/>
        <v>300000</v>
      </c>
      <c r="J92" s="536">
        <v>100000</v>
      </c>
      <c r="K92" s="533">
        <f t="shared" si="9"/>
        <v>100000</v>
      </c>
      <c r="L92" s="647">
        <f t="shared" si="10"/>
        <v>850000</v>
      </c>
    </row>
    <row r="93" spans="1:12" ht="15.5" hidden="1">
      <c r="A93" s="645">
        <v>3111002</v>
      </c>
      <c r="B93" s="536" t="s">
        <v>118</v>
      </c>
      <c r="C93" s="649"/>
      <c r="D93" s="533">
        <f t="shared" si="6"/>
        <v>0</v>
      </c>
      <c r="E93" s="536"/>
      <c r="F93" s="536"/>
      <c r="G93" s="533">
        <f t="shared" si="7"/>
        <v>0</v>
      </c>
      <c r="H93" s="536"/>
      <c r="I93" s="533">
        <f t="shared" si="8"/>
        <v>0</v>
      </c>
      <c r="J93" s="536"/>
      <c r="K93" s="533">
        <f t="shared" si="9"/>
        <v>0</v>
      </c>
      <c r="L93" s="647">
        <f t="shared" si="10"/>
        <v>0</v>
      </c>
    </row>
    <row r="94" spans="1:12" ht="31" hidden="1">
      <c r="A94" s="645">
        <v>3111003</v>
      </c>
      <c r="B94" s="533" t="s">
        <v>119</v>
      </c>
      <c r="C94" s="829"/>
      <c r="D94" s="533">
        <f t="shared" si="6"/>
        <v>0</v>
      </c>
      <c r="E94" s="536"/>
      <c r="F94" s="536"/>
      <c r="G94" s="533">
        <f t="shared" si="7"/>
        <v>0</v>
      </c>
      <c r="H94" s="536"/>
      <c r="I94" s="533">
        <f t="shared" si="8"/>
        <v>0</v>
      </c>
      <c r="J94" s="536"/>
      <c r="K94" s="533">
        <f t="shared" si="9"/>
        <v>0</v>
      </c>
      <c r="L94" s="647">
        <f t="shared" si="10"/>
        <v>0</v>
      </c>
    </row>
    <row r="95" spans="1:12" ht="15.5" hidden="1">
      <c r="A95" s="645">
        <v>3111107</v>
      </c>
      <c r="B95" s="536" t="s">
        <v>120</v>
      </c>
      <c r="C95" s="649"/>
      <c r="D95" s="533">
        <f t="shared" si="6"/>
        <v>0</v>
      </c>
      <c r="E95" s="536"/>
      <c r="F95" s="536"/>
      <c r="G95" s="533">
        <f t="shared" si="7"/>
        <v>0</v>
      </c>
      <c r="H95" s="536"/>
      <c r="I95" s="533">
        <f t="shared" si="8"/>
        <v>0</v>
      </c>
      <c r="J95" s="536"/>
      <c r="K95" s="533">
        <f t="shared" si="9"/>
        <v>0</v>
      </c>
      <c r="L95" s="647">
        <f t="shared" si="10"/>
        <v>0</v>
      </c>
    </row>
    <row r="96" spans="1:12" ht="15.5" hidden="1">
      <c r="A96" s="645">
        <v>3111112</v>
      </c>
      <c r="B96" s="536" t="s">
        <v>230</v>
      </c>
      <c r="C96" s="649"/>
      <c r="D96" s="533">
        <f t="shared" si="6"/>
        <v>0</v>
      </c>
      <c r="E96" s="536"/>
      <c r="F96" s="536"/>
      <c r="G96" s="533">
        <f t="shared" si="7"/>
        <v>0</v>
      </c>
      <c r="H96" s="536"/>
      <c r="I96" s="533">
        <f t="shared" si="8"/>
        <v>0</v>
      </c>
      <c r="J96" s="536"/>
      <c r="K96" s="533">
        <f t="shared" si="9"/>
        <v>0</v>
      </c>
      <c r="L96" s="647">
        <f t="shared" si="10"/>
        <v>0</v>
      </c>
    </row>
    <row r="97" spans="1:12" ht="15.5" hidden="1">
      <c r="A97" s="645">
        <v>3111305</v>
      </c>
      <c r="B97" s="536" t="s">
        <v>231</v>
      </c>
      <c r="C97" s="649"/>
      <c r="D97" s="533">
        <f t="shared" si="6"/>
        <v>0</v>
      </c>
      <c r="E97" s="536"/>
      <c r="F97" s="536"/>
      <c r="G97" s="533">
        <f t="shared" si="7"/>
        <v>0</v>
      </c>
      <c r="H97" s="536"/>
      <c r="I97" s="533">
        <f t="shared" si="8"/>
        <v>0</v>
      </c>
      <c r="J97" s="536"/>
      <c r="K97" s="533">
        <f t="shared" si="9"/>
        <v>0</v>
      </c>
      <c r="L97" s="647">
        <f t="shared" si="10"/>
        <v>0</v>
      </c>
    </row>
    <row r="98" spans="1:12" ht="31" hidden="1">
      <c r="A98" s="644">
        <v>3111401</v>
      </c>
      <c r="B98" s="533" t="s">
        <v>123</v>
      </c>
      <c r="C98" s="649"/>
      <c r="D98" s="533">
        <f t="shared" si="6"/>
        <v>0</v>
      </c>
      <c r="E98" s="536"/>
      <c r="F98" s="536"/>
      <c r="G98" s="533">
        <f t="shared" si="7"/>
        <v>0</v>
      </c>
      <c r="H98" s="536"/>
      <c r="I98" s="533">
        <f t="shared" si="8"/>
        <v>0</v>
      </c>
      <c r="J98" s="536"/>
      <c r="K98" s="533">
        <f t="shared" si="9"/>
        <v>0</v>
      </c>
      <c r="L98" s="647">
        <f t="shared" si="10"/>
        <v>0</v>
      </c>
    </row>
    <row r="99" spans="1:12" ht="15.5" hidden="1">
      <c r="A99" s="643">
        <v>3111403</v>
      </c>
      <c r="B99" s="536" t="s">
        <v>232</v>
      </c>
      <c r="C99" s="649"/>
      <c r="D99" s="533">
        <f t="shared" si="6"/>
        <v>0</v>
      </c>
      <c r="E99" s="536"/>
      <c r="F99" s="536"/>
      <c r="G99" s="533">
        <f t="shared" si="7"/>
        <v>0</v>
      </c>
      <c r="H99" s="536"/>
      <c r="I99" s="533">
        <f t="shared" si="8"/>
        <v>0</v>
      </c>
      <c r="J99" s="536"/>
      <c r="K99" s="533">
        <f t="shared" si="9"/>
        <v>0</v>
      </c>
      <c r="L99" s="647">
        <f t="shared" si="10"/>
        <v>0</v>
      </c>
    </row>
    <row r="100" spans="1:12" ht="15.5" hidden="1">
      <c r="A100" s="644">
        <v>3111499</v>
      </c>
      <c r="B100" s="536" t="s">
        <v>233</v>
      </c>
      <c r="C100" s="649"/>
      <c r="D100" s="533">
        <f t="shared" si="6"/>
        <v>0</v>
      </c>
      <c r="E100" s="536"/>
      <c r="F100" s="536"/>
      <c r="G100" s="533">
        <f t="shared" si="7"/>
        <v>0</v>
      </c>
      <c r="H100" s="536"/>
      <c r="I100" s="533">
        <f t="shared" si="8"/>
        <v>0</v>
      </c>
      <c r="J100" s="536"/>
      <c r="K100" s="533">
        <f t="shared" si="9"/>
        <v>0</v>
      </c>
      <c r="L100" s="647">
        <f t="shared" si="10"/>
        <v>0</v>
      </c>
    </row>
    <row r="101" spans="1:12" ht="31" hidden="1">
      <c r="A101" s="644">
        <v>3111004</v>
      </c>
      <c r="B101" s="533" t="s">
        <v>234</v>
      </c>
      <c r="C101" s="649"/>
      <c r="D101" s="533">
        <f t="shared" si="6"/>
        <v>0</v>
      </c>
      <c r="E101" s="536"/>
      <c r="F101" s="536"/>
      <c r="G101" s="533">
        <f t="shared" si="7"/>
        <v>0</v>
      </c>
      <c r="H101" s="536"/>
      <c r="I101" s="533">
        <f t="shared" si="8"/>
        <v>0</v>
      </c>
      <c r="J101" s="536"/>
      <c r="K101" s="533">
        <f t="shared" si="9"/>
        <v>0</v>
      </c>
      <c r="L101" s="647">
        <f t="shared" si="10"/>
        <v>0</v>
      </c>
    </row>
    <row r="102" spans="1:12" ht="15.5" hidden="1">
      <c r="A102" s="644">
        <v>3111005</v>
      </c>
      <c r="B102" s="536" t="s">
        <v>235</v>
      </c>
      <c r="C102" s="649"/>
      <c r="D102" s="533">
        <f t="shared" si="6"/>
        <v>0</v>
      </c>
      <c r="E102" s="536"/>
      <c r="F102" s="536"/>
      <c r="G102" s="533">
        <f t="shared" si="7"/>
        <v>0</v>
      </c>
      <c r="H102" s="536"/>
      <c r="I102" s="533">
        <f t="shared" si="8"/>
        <v>0</v>
      </c>
      <c r="J102" s="536"/>
      <c r="K102" s="533">
        <f t="shared" si="9"/>
        <v>0</v>
      </c>
      <c r="L102" s="647">
        <f t="shared" si="10"/>
        <v>0</v>
      </c>
    </row>
    <row r="103" spans="1:12" ht="15.5" hidden="1">
      <c r="A103" s="650">
        <v>3110701</v>
      </c>
      <c r="B103" s="651" t="s">
        <v>126</v>
      </c>
      <c r="C103" s="649"/>
      <c r="D103" s="533">
        <f t="shared" si="6"/>
        <v>0</v>
      </c>
      <c r="E103" s="536"/>
      <c r="F103" s="536"/>
      <c r="G103" s="533">
        <f t="shared" si="7"/>
        <v>0</v>
      </c>
      <c r="H103" s="536"/>
      <c r="I103" s="533">
        <f t="shared" si="8"/>
        <v>0</v>
      </c>
      <c r="J103" s="536"/>
      <c r="K103" s="533">
        <f t="shared" si="9"/>
        <v>0</v>
      </c>
      <c r="L103" s="647">
        <f t="shared" si="10"/>
        <v>0</v>
      </c>
    </row>
    <row r="104" spans="1:12" ht="31" hidden="1">
      <c r="A104" s="650">
        <v>3110599</v>
      </c>
      <c r="B104" s="547" t="s">
        <v>236</v>
      </c>
      <c r="C104" s="649"/>
      <c r="D104" s="533">
        <f t="shared" si="6"/>
        <v>0</v>
      </c>
      <c r="E104" s="536"/>
      <c r="F104" s="536"/>
      <c r="G104" s="533">
        <f t="shared" si="7"/>
        <v>0</v>
      </c>
      <c r="H104" s="536"/>
      <c r="I104" s="533">
        <f t="shared" si="8"/>
        <v>0</v>
      </c>
      <c r="J104" s="536"/>
      <c r="K104" s="533">
        <f t="shared" si="9"/>
        <v>0</v>
      </c>
      <c r="L104" s="647">
        <f t="shared" si="10"/>
        <v>0</v>
      </c>
    </row>
    <row r="105" spans="1:12" ht="31" hidden="1">
      <c r="A105" s="652">
        <v>3111401</v>
      </c>
      <c r="B105" s="530" t="s">
        <v>123</v>
      </c>
      <c r="C105" s="649"/>
      <c r="D105" s="533">
        <f t="shared" si="6"/>
        <v>0</v>
      </c>
      <c r="E105" s="536"/>
      <c r="F105" s="536"/>
      <c r="G105" s="533">
        <f t="shared" si="7"/>
        <v>0</v>
      </c>
      <c r="H105" s="536"/>
      <c r="I105" s="533">
        <f t="shared" si="8"/>
        <v>0</v>
      </c>
      <c r="J105" s="536"/>
      <c r="K105" s="533">
        <f t="shared" si="9"/>
        <v>0</v>
      </c>
      <c r="L105" s="647">
        <f t="shared" si="10"/>
        <v>0</v>
      </c>
    </row>
    <row r="106" spans="1:12" ht="15.5" hidden="1">
      <c r="A106" s="652">
        <v>3111403</v>
      </c>
      <c r="B106" s="530" t="s">
        <v>232</v>
      </c>
      <c r="C106" s="649"/>
      <c r="D106" s="533">
        <f t="shared" si="6"/>
        <v>0</v>
      </c>
      <c r="E106" s="536"/>
      <c r="F106" s="536"/>
      <c r="G106" s="533">
        <f t="shared" si="7"/>
        <v>0</v>
      </c>
      <c r="H106" s="536"/>
      <c r="I106" s="533">
        <f t="shared" si="8"/>
        <v>0</v>
      </c>
      <c r="J106" s="536"/>
      <c r="K106" s="533">
        <f t="shared" si="9"/>
        <v>0</v>
      </c>
      <c r="L106" s="647">
        <f t="shared" si="10"/>
        <v>0</v>
      </c>
    </row>
    <row r="107" spans="1:12" ht="15.5" hidden="1">
      <c r="A107" s="652">
        <v>3111499</v>
      </c>
      <c r="B107" s="530" t="s">
        <v>233</v>
      </c>
      <c r="C107" s="649"/>
      <c r="D107" s="533">
        <f t="shared" si="6"/>
        <v>0</v>
      </c>
      <c r="E107" s="536"/>
      <c r="F107" s="536"/>
      <c r="G107" s="533">
        <f t="shared" si="7"/>
        <v>0</v>
      </c>
      <c r="H107" s="536"/>
      <c r="I107" s="533">
        <f t="shared" si="8"/>
        <v>0</v>
      </c>
      <c r="J107" s="536"/>
      <c r="K107" s="533">
        <f t="shared" si="9"/>
        <v>0</v>
      </c>
      <c r="L107" s="647">
        <f t="shared" si="10"/>
        <v>0</v>
      </c>
    </row>
    <row r="108" spans="1:12" ht="31" hidden="1">
      <c r="A108" s="644">
        <v>3111004</v>
      </c>
      <c r="B108" s="530" t="s">
        <v>234</v>
      </c>
      <c r="C108" s="649"/>
      <c r="D108" s="533">
        <f t="shared" si="6"/>
        <v>0</v>
      </c>
      <c r="E108" s="536"/>
      <c r="F108" s="536"/>
      <c r="G108" s="533">
        <f t="shared" si="7"/>
        <v>0</v>
      </c>
      <c r="H108" s="536"/>
      <c r="I108" s="533">
        <f t="shared" si="8"/>
        <v>0</v>
      </c>
      <c r="J108" s="536"/>
      <c r="K108" s="533">
        <f t="shared" si="9"/>
        <v>0</v>
      </c>
      <c r="L108" s="647">
        <f t="shared" si="10"/>
        <v>0</v>
      </c>
    </row>
    <row r="109" spans="1:12" ht="15.5" hidden="1">
      <c r="A109" s="652">
        <v>3111005</v>
      </c>
      <c r="B109" s="530" t="s">
        <v>235</v>
      </c>
      <c r="C109" s="649"/>
      <c r="D109" s="533">
        <f t="shared" si="6"/>
        <v>0</v>
      </c>
      <c r="E109" s="536"/>
      <c r="F109" s="536"/>
      <c r="G109" s="533">
        <f t="shared" si="7"/>
        <v>0</v>
      </c>
      <c r="H109" s="536"/>
      <c r="I109" s="533">
        <f t="shared" si="8"/>
        <v>0</v>
      </c>
      <c r="J109" s="536"/>
      <c r="K109" s="533">
        <f t="shared" si="9"/>
        <v>0</v>
      </c>
      <c r="L109" s="647">
        <f t="shared" si="10"/>
        <v>0</v>
      </c>
    </row>
    <row r="110" spans="1:12" ht="15.5" hidden="1">
      <c r="A110" s="653">
        <v>3110701</v>
      </c>
      <c r="B110" s="611" t="s">
        <v>126</v>
      </c>
      <c r="C110" s="649"/>
      <c r="D110" s="533">
        <f t="shared" si="6"/>
        <v>0</v>
      </c>
      <c r="E110" s="536"/>
      <c r="F110" s="536"/>
      <c r="G110" s="533">
        <f t="shared" si="7"/>
        <v>0</v>
      </c>
      <c r="H110" s="536"/>
      <c r="I110" s="533">
        <f t="shared" si="8"/>
        <v>0</v>
      </c>
      <c r="J110" s="536"/>
      <c r="K110" s="533">
        <f t="shared" si="9"/>
        <v>0</v>
      </c>
      <c r="L110" s="647">
        <f t="shared" si="10"/>
        <v>0</v>
      </c>
    </row>
    <row r="111" spans="1:12" ht="31" hidden="1">
      <c r="A111" s="653">
        <v>3110599</v>
      </c>
      <c r="B111" s="611" t="s">
        <v>236</v>
      </c>
      <c r="C111" s="649"/>
      <c r="D111" s="533">
        <f t="shared" si="6"/>
        <v>0</v>
      </c>
      <c r="E111" s="536"/>
      <c r="F111" s="536"/>
      <c r="G111" s="533">
        <f t="shared" si="7"/>
        <v>0</v>
      </c>
      <c r="H111" s="536"/>
      <c r="I111" s="533">
        <f t="shared" si="8"/>
        <v>0</v>
      </c>
      <c r="J111" s="536"/>
      <c r="K111" s="533">
        <f t="shared" si="9"/>
        <v>0</v>
      </c>
      <c r="L111" s="647">
        <f t="shared" si="10"/>
        <v>0</v>
      </c>
    </row>
    <row r="112" spans="1:12" ht="15.5">
      <c r="A112" s="646"/>
      <c r="B112" s="534" t="s">
        <v>128</v>
      </c>
      <c r="C112" s="654">
        <f>SUM(C18:C111)</f>
        <v>11250000</v>
      </c>
      <c r="D112" s="548">
        <f t="shared" si="6"/>
        <v>11250000</v>
      </c>
      <c r="E112" s="654">
        <f t="shared" ref="E112:J112" si="11">SUM(E18:E111)</f>
        <v>200000</v>
      </c>
      <c r="F112" s="654">
        <f t="shared" si="11"/>
        <v>12500000</v>
      </c>
      <c r="G112" s="548">
        <f t="shared" si="7"/>
        <v>12700000</v>
      </c>
      <c r="H112" s="654">
        <f t="shared" si="11"/>
        <v>1750000</v>
      </c>
      <c r="I112" s="548">
        <f t="shared" si="8"/>
        <v>1750000</v>
      </c>
      <c r="J112" s="654">
        <f t="shared" si="11"/>
        <v>1600000</v>
      </c>
      <c r="K112" s="548">
        <f t="shared" si="9"/>
        <v>1600000</v>
      </c>
      <c r="L112" s="647">
        <f t="shared" si="10"/>
        <v>27300000</v>
      </c>
    </row>
    <row r="113" spans="1:27" ht="15.5">
      <c r="A113" s="644"/>
      <c r="B113" s="655" t="s">
        <v>129</v>
      </c>
      <c r="C113" s="527"/>
      <c r="D113" s="533"/>
      <c r="E113" s="536"/>
      <c r="F113" s="536"/>
      <c r="G113" s="533"/>
      <c r="H113" s="536"/>
      <c r="I113" s="533"/>
      <c r="J113" s="536"/>
      <c r="K113" s="533"/>
      <c r="L113" s="647"/>
    </row>
    <row r="114" spans="1:27" ht="15.5">
      <c r="A114" s="644">
        <v>2220101</v>
      </c>
      <c r="B114" s="536" t="s">
        <v>130</v>
      </c>
      <c r="C114" s="527">
        <v>700000</v>
      </c>
      <c r="D114" s="533">
        <f t="shared" si="6"/>
        <v>700000</v>
      </c>
      <c r="E114" s="536"/>
      <c r="F114" s="536"/>
      <c r="G114" s="533">
        <f t="shared" si="7"/>
        <v>0</v>
      </c>
      <c r="H114" s="536"/>
      <c r="I114" s="533">
        <f t="shared" si="8"/>
        <v>0</v>
      </c>
      <c r="J114" s="536"/>
      <c r="K114" s="533">
        <f t="shared" si="9"/>
        <v>0</v>
      </c>
      <c r="L114" s="647">
        <f t="shared" si="10"/>
        <v>700000</v>
      </c>
    </row>
    <row r="115" spans="1:27" ht="15.5" hidden="1">
      <c r="A115" s="644">
        <v>2220103</v>
      </c>
      <c r="B115" s="536" t="s">
        <v>131</v>
      </c>
      <c r="C115" s="524"/>
      <c r="D115" s="533">
        <f t="shared" si="6"/>
        <v>0</v>
      </c>
      <c r="E115" s="675"/>
      <c r="F115" s="675"/>
      <c r="G115" s="533">
        <f t="shared" si="7"/>
        <v>0</v>
      </c>
      <c r="H115" s="675"/>
      <c r="I115" s="533">
        <f t="shared" si="8"/>
        <v>0</v>
      </c>
      <c r="J115" s="675"/>
      <c r="K115" s="533">
        <f t="shared" si="9"/>
        <v>0</v>
      </c>
      <c r="L115" s="647">
        <f t="shared" si="10"/>
        <v>0</v>
      </c>
    </row>
    <row r="116" spans="1:27" ht="31" hidden="1">
      <c r="A116" s="644">
        <v>2220201</v>
      </c>
      <c r="B116" s="533" t="s">
        <v>132</v>
      </c>
      <c r="C116" s="527"/>
      <c r="D116" s="533">
        <f t="shared" si="6"/>
        <v>0</v>
      </c>
      <c r="E116" s="536"/>
      <c r="F116" s="533"/>
      <c r="G116" s="533">
        <f t="shared" si="7"/>
        <v>0</v>
      </c>
      <c r="H116" s="536"/>
      <c r="I116" s="533">
        <f t="shared" si="8"/>
        <v>0</v>
      </c>
      <c r="J116" s="536"/>
      <c r="K116" s="533">
        <f t="shared" si="9"/>
        <v>0</v>
      </c>
      <c r="L116" s="647">
        <f t="shared" si="10"/>
        <v>0</v>
      </c>
    </row>
    <row r="117" spans="1:27" ht="15.5" hidden="1">
      <c r="A117" s="644">
        <v>2220202</v>
      </c>
      <c r="B117" s="536" t="s">
        <v>133</v>
      </c>
      <c r="C117" s="527"/>
      <c r="D117" s="533">
        <f t="shared" si="6"/>
        <v>0</v>
      </c>
      <c r="E117" s="536"/>
      <c r="F117" s="536"/>
      <c r="G117" s="533">
        <f t="shared" si="7"/>
        <v>0</v>
      </c>
      <c r="H117" s="536"/>
      <c r="I117" s="533">
        <f t="shared" si="8"/>
        <v>0</v>
      </c>
      <c r="J117" s="536"/>
      <c r="K117" s="533">
        <f t="shared" si="9"/>
        <v>0</v>
      </c>
      <c r="L117" s="647">
        <f t="shared" si="10"/>
        <v>0</v>
      </c>
    </row>
    <row r="118" spans="1:27" ht="31" hidden="1">
      <c r="A118" s="644">
        <v>2220203</v>
      </c>
      <c r="B118" s="533" t="s">
        <v>134</v>
      </c>
      <c r="C118" s="527"/>
      <c r="D118" s="533">
        <f t="shared" si="6"/>
        <v>0</v>
      </c>
      <c r="E118" s="536"/>
      <c r="F118" s="536"/>
      <c r="G118" s="533">
        <f t="shared" si="7"/>
        <v>0</v>
      </c>
      <c r="H118" s="536"/>
      <c r="I118" s="533">
        <f t="shared" si="8"/>
        <v>0</v>
      </c>
      <c r="J118" s="536"/>
      <c r="K118" s="533">
        <f t="shared" si="9"/>
        <v>0</v>
      </c>
      <c r="L118" s="647">
        <f t="shared" si="10"/>
        <v>0</v>
      </c>
    </row>
    <row r="119" spans="1:27" ht="15.5" hidden="1">
      <c r="A119" s="644">
        <v>2220204</v>
      </c>
      <c r="B119" s="536" t="s">
        <v>135</v>
      </c>
      <c r="C119" s="527"/>
      <c r="D119" s="533">
        <f t="shared" si="6"/>
        <v>0</v>
      </c>
      <c r="E119" s="536"/>
      <c r="F119" s="536"/>
      <c r="G119" s="533">
        <f t="shared" si="7"/>
        <v>0</v>
      </c>
      <c r="H119" s="536"/>
      <c r="I119" s="533">
        <f t="shared" si="8"/>
        <v>0</v>
      </c>
      <c r="J119" s="536"/>
      <c r="K119" s="533">
        <f t="shared" si="9"/>
        <v>0</v>
      </c>
      <c r="L119" s="647">
        <f t="shared" si="10"/>
        <v>0</v>
      </c>
    </row>
    <row r="120" spans="1:27" ht="31" hidden="1">
      <c r="A120" s="644">
        <v>2220205</v>
      </c>
      <c r="B120" s="533" t="s">
        <v>136</v>
      </c>
      <c r="C120" s="527"/>
      <c r="D120" s="533">
        <f t="shared" si="6"/>
        <v>0</v>
      </c>
      <c r="E120" s="536"/>
      <c r="F120" s="536"/>
      <c r="G120" s="533">
        <f t="shared" si="7"/>
        <v>0</v>
      </c>
      <c r="H120" s="536"/>
      <c r="I120" s="533">
        <f t="shared" si="8"/>
        <v>0</v>
      </c>
      <c r="J120" s="536"/>
      <c r="K120" s="533">
        <f t="shared" si="9"/>
        <v>0</v>
      </c>
      <c r="L120" s="647">
        <f t="shared" si="10"/>
        <v>0</v>
      </c>
    </row>
    <row r="121" spans="1:27" ht="31" hidden="1">
      <c r="A121" s="644">
        <v>2220209</v>
      </c>
      <c r="B121" s="533" t="s">
        <v>137</v>
      </c>
      <c r="C121" s="527"/>
      <c r="D121" s="533">
        <f t="shared" si="6"/>
        <v>0</v>
      </c>
      <c r="E121" s="536"/>
      <c r="F121" s="536"/>
      <c r="G121" s="533">
        <f t="shared" si="7"/>
        <v>0</v>
      </c>
      <c r="H121" s="536"/>
      <c r="I121" s="533">
        <f t="shared" si="8"/>
        <v>0</v>
      </c>
      <c r="J121" s="536"/>
      <c r="K121" s="533">
        <f t="shared" si="9"/>
        <v>0</v>
      </c>
      <c r="L121" s="647">
        <f t="shared" si="10"/>
        <v>0</v>
      </c>
    </row>
    <row r="122" spans="1:27" ht="31" hidden="1">
      <c r="A122" s="644">
        <v>2220210</v>
      </c>
      <c r="B122" s="533" t="s">
        <v>138</v>
      </c>
      <c r="C122" s="527"/>
      <c r="D122" s="533">
        <f t="shared" si="6"/>
        <v>0</v>
      </c>
      <c r="E122" s="536"/>
      <c r="F122" s="536"/>
      <c r="G122" s="533">
        <f t="shared" si="7"/>
        <v>0</v>
      </c>
      <c r="H122" s="536"/>
      <c r="I122" s="533">
        <f t="shared" si="8"/>
        <v>0</v>
      </c>
      <c r="J122" s="536"/>
      <c r="K122" s="533">
        <f t="shared" si="9"/>
        <v>0</v>
      </c>
      <c r="L122" s="647">
        <f t="shared" si="10"/>
        <v>0</v>
      </c>
    </row>
    <row r="123" spans="1:27" ht="15.5" hidden="1">
      <c r="A123" s="644">
        <v>2220299</v>
      </c>
      <c r="B123" s="536" t="s">
        <v>139</v>
      </c>
      <c r="C123" s="527"/>
      <c r="D123" s="533">
        <f t="shared" si="6"/>
        <v>0</v>
      </c>
      <c r="E123" s="536"/>
      <c r="F123" s="536"/>
      <c r="G123" s="533">
        <f t="shared" si="7"/>
        <v>0</v>
      </c>
      <c r="H123" s="536"/>
      <c r="I123" s="533">
        <f t="shared" si="8"/>
        <v>0</v>
      </c>
      <c r="J123" s="536"/>
      <c r="K123" s="533">
        <f t="shared" si="9"/>
        <v>0</v>
      </c>
      <c r="L123" s="647">
        <f t="shared" si="10"/>
        <v>0</v>
      </c>
    </row>
    <row r="124" spans="1:27" ht="31" hidden="1">
      <c r="A124" s="644">
        <v>4130299</v>
      </c>
      <c r="B124" s="533" t="s">
        <v>357</v>
      </c>
      <c r="C124" s="527"/>
      <c r="D124" s="533">
        <f t="shared" si="6"/>
        <v>0</v>
      </c>
      <c r="E124" s="536"/>
      <c r="F124" s="536"/>
      <c r="G124" s="533">
        <f t="shared" si="7"/>
        <v>0</v>
      </c>
      <c r="H124" s="536"/>
      <c r="I124" s="533">
        <f t="shared" si="8"/>
        <v>0</v>
      </c>
      <c r="J124" s="536"/>
      <c r="K124" s="533">
        <f t="shared" si="9"/>
        <v>0</v>
      </c>
      <c r="L124" s="647">
        <f t="shared" si="10"/>
        <v>0</v>
      </c>
    </row>
    <row r="125" spans="1:27" ht="15.5">
      <c r="A125" s="646"/>
      <c r="B125" s="534" t="s">
        <v>128</v>
      </c>
      <c r="C125" s="654">
        <f>SUM(C114:C124)</f>
        <v>700000</v>
      </c>
      <c r="D125" s="548">
        <f t="shared" si="6"/>
        <v>700000</v>
      </c>
      <c r="E125" s="654">
        <f t="shared" ref="E125:J125" si="12">SUM(E114:E124)</f>
        <v>0</v>
      </c>
      <c r="F125" s="654">
        <f t="shared" si="12"/>
        <v>0</v>
      </c>
      <c r="G125" s="548">
        <f t="shared" si="7"/>
        <v>0</v>
      </c>
      <c r="H125" s="654">
        <f t="shared" si="12"/>
        <v>0</v>
      </c>
      <c r="I125" s="548">
        <f t="shared" si="8"/>
        <v>0</v>
      </c>
      <c r="J125" s="654">
        <f t="shared" si="12"/>
        <v>0</v>
      </c>
      <c r="K125" s="548">
        <f t="shared" si="9"/>
        <v>0</v>
      </c>
      <c r="L125" s="647">
        <f t="shared" si="10"/>
        <v>700000</v>
      </c>
    </row>
    <row r="126" spans="1:27" ht="15.5">
      <c r="A126" s="644"/>
      <c r="B126" s="655" t="s">
        <v>141</v>
      </c>
      <c r="C126" s="527"/>
      <c r="D126" s="533"/>
      <c r="E126" s="649"/>
      <c r="F126" s="649"/>
      <c r="G126" s="533"/>
      <c r="H126" s="536"/>
      <c r="I126" s="533"/>
      <c r="J126" s="649"/>
      <c r="K126" s="533"/>
      <c r="L126" s="647"/>
      <c r="M126" s="1603"/>
    </row>
    <row r="127" spans="1:27" ht="31">
      <c r="A127" s="656">
        <v>4130299</v>
      </c>
      <c r="B127" s="657" t="s">
        <v>140</v>
      </c>
      <c r="C127" s="658">
        <v>5000000</v>
      </c>
      <c r="D127" s="533">
        <f t="shared" si="6"/>
        <v>5000000</v>
      </c>
      <c r="E127" s="649"/>
      <c r="F127" s="649"/>
      <c r="G127" s="533">
        <f t="shared" si="7"/>
        <v>0</v>
      </c>
      <c r="H127" s="649"/>
      <c r="I127" s="533">
        <f t="shared" si="8"/>
        <v>0</v>
      </c>
      <c r="J127" s="649"/>
      <c r="K127" s="533">
        <f t="shared" si="9"/>
        <v>0</v>
      </c>
      <c r="L127" s="647">
        <f t="shared" si="10"/>
        <v>5000000</v>
      </c>
    </row>
    <row r="128" spans="1:27" s="1478" customFormat="1" ht="31">
      <c r="A128" s="1572">
        <v>3110504</v>
      </c>
      <c r="B128" s="550" t="s">
        <v>866</v>
      </c>
      <c r="C128" s="649">
        <v>33500000</v>
      </c>
      <c r="D128" s="533">
        <f t="shared" si="6"/>
        <v>33500000</v>
      </c>
      <c r="E128" s="649"/>
      <c r="F128" s="649"/>
      <c r="G128" s="533">
        <f t="shared" si="7"/>
        <v>0</v>
      </c>
      <c r="H128" s="649"/>
      <c r="I128" s="533">
        <f t="shared" si="8"/>
        <v>0</v>
      </c>
      <c r="J128" s="649"/>
      <c r="K128" s="533">
        <f t="shared" si="9"/>
        <v>0</v>
      </c>
      <c r="L128" s="647">
        <f t="shared" si="10"/>
        <v>33500000</v>
      </c>
      <c r="M128" s="1604"/>
      <c r="N128" s="1604"/>
      <c r="O128" s="1604"/>
      <c r="P128" s="1604"/>
      <c r="Q128" s="1604"/>
      <c r="R128" s="1604"/>
      <c r="S128" s="1604"/>
      <c r="T128" s="1604"/>
      <c r="U128" s="1604"/>
      <c r="V128" s="1604"/>
      <c r="W128" s="1604"/>
      <c r="X128" s="1604"/>
      <c r="Y128" s="1604"/>
      <c r="Z128" s="1604"/>
      <c r="AA128" s="1604"/>
    </row>
    <row r="129" spans="1:27" s="640" customFormat="1" ht="28" hidden="1">
      <c r="A129" s="236">
        <v>3111504</v>
      </c>
      <c r="B129" s="237" t="s">
        <v>143</v>
      </c>
      <c r="C129" s="551"/>
      <c r="D129" s="533">
        <f t="shared" si="6"/>
        <v>0</v>
      </c>
      <c r="E129" s="649"/>
      <c r="F129" s="649"/>
      <c r="G129" s="533">
        <f t="shared" si="7"/>
        <v>0</v>
      </c>
      <c r="H129" s="649"/>
      <c r="I129" s="533">
        <f t="shared" si="8"/>
        <v>0</v>
      </c>
      <c r="J129" s="649"/>
      <c r="K129" s="533">
        <f t="shared" si="9"/>
        <v>0</v>
      </c>
      <c r="L129" s="647">
        <f t="shared" si="10"/>
        <v>0</v>
      </c>
      <c r="M129" s="1604"/>
      <c r="N129" s="1604"/>
      <c r="O129" s="1604"/>
      <c r="P129" s="1604"/>
      <c r="Q129" s="1604"/>
      <c r="R129" s="1604"/>
      <c r="S129" s="1604"/>
      <c r="T129" s="1604"/>
      <c r="U129" s="1604"/>
      <c r="V129" s="1604"/>
      <c r="W129" s="1604"/>
      <c r="X129" s="1604"/>
      <c r="Y129" s="1604"/>
      <c r="Z129" s="1604"/>
      <c r="AA129" s="1604"/>
    </row>
    <row r="130" spans="1:27" s="640" customFormat="1" ht="56">
      <c r="A130" s="475">
        <v>2640599</v>
      </c>
      <c r="B130" s="476" t="s">
        <v>932</v>
      </c>
      <c r="C130" s="649">
        <v>375000000</v>
      </c>
      <c r="D130" s="533">
        <f t="shared" si="6"/>
        <v>375000000</v>
      </c>
      <c r="E130" s="649"/>
      <c r="F130" s="649"/>
      <c r="G130" s="533">
        <f t="shared" si="7"/>
        <v>0</v>
      </c>
      <c r="H130" s="649"/>
      <c r="I130" s="533">
        <f t="shared" si="8"/>
        <v>0</v>
      </c>
      <c r="J130" s="649"/>
      <c r="K130" s="533">
        <f t="shared" si="9"/>
        <v>0</v>
      </c>
      <c r="L130" s="647">
        <f t="shared" si="10"/>
        <v>375000000</v>
      </c>
      <c r="M130" s="1604"/>
      <c r="N130" s="1604"/>
      <c r="O130" s="1604"/>
      <c r="P130" s="1604"/>
      <c r="Q130" s="1604"/>
      <c r="R130" s="1604"/>
      <c r="S130" s="1604"/>
      <c r="T130" s="1604"/>
      <c r="U130" s="1604"/>
      <c r="V130" s="1604"/>
      <c r="W130" s="1604"/>
      <c r="X130" s="1604"/>
      <c r="Y130" s="1604"/>
      <c r="Z130" s="1604"/>
      <c r="AA130" s="1604"/>
    </row>
    <row r="131" spans="1:27" ht="15.5">
      <c r="A131" s="660"/>
      <c r="B131" s="661" t="s">
        <v>128</v>
      </c>
      <c r="C131" s="662">
        <f t="shared" ref="C131" si="13">SUM(C127:C130)</f>
        <v>413500000</v>
      </c>
      <c r="D131" s="548">
        <f t="shared" si="6"/>
        <v>413500000</v>
      </c>
      <c r="E131" s="662">
        <f>SUM(E127:E130)</f>
        <v>0</v>
      </c>
      <c r="F131" s="662">
        <f t="shared" ref="F131:J131" si="14">SUM(F127:F130)</f>
        <v>0</v>
      </c>
      <c r="G131" s="548">
        <f t="shared" si="7"/>
        <v>0</v>
      </c>
      <c r="H131" s="662">
        <f t="shared" si="14"/>
        <v>0</v>
      </c>
      <c r="I131" s="548">
        <f t="shared" si="8"/>
        <v>0</v>
      </c>
      <c r="J131" s="662">
        <f t="shared" si="14"/>
        <v>0</v>
      </c>
      <c r="K131" s="548">
        <f t="shared" si="9"/>
        <v>0</v>
      </c>
      <c r="L131" s="647">
        <f t="shared" si="10"/>
        <v>413500000</v>
      </c>
    </row>
    <row r="132" spans="1:27" ht="32.25" customHeight="1">
      <c r="A132" s="656"/>
      <c r="B132" s="657"/>
      <c r="C132" s="551"/>
      <c r="D132" s="533"/>
      <c r="E132" s="649"/>
      <c r="F132" s="649"/>
      <c r="G132" s="533"/>
      <c r="H132" s="649"/>
      <c r="I132" s="533"/>
      <c r="J132" s="649"/>
      <c r="K132" s="533"/>
      <c r="L132" s="647"/>
    </row>
    <row r="133" spans="1:27" ht="27" customHeight="1">
      <c r="A133" s="663"/>
      <c r="B133" s="664" t="s">
        <v>13</v>
      </c>
      <c r="C133" s="665">
        <f t="shared" ref="C133:L133" si="15">SUM(C131+C125+C112+C16)</f>
        <v>471418214</v>
      </c>
      <c r="D133" s="665">
        <f t="shared" si="15"/>
        <v>471418214</v>
      </c>
      <c r="E133" s="665">
        <f t="shared" si="15"/>
        <v>200000</v>
      </c>
      <c r="F133" s="665">
        <f t="shared" si="15"/>
        <v>12500000</v>
      </c>
      <c r="G133" s="665">
        <f t="shared" si="15"/>
        <v>12700000</v>
      </c>
      <c r="H133" s="665">
        <f t="shared" si="15"/>
        <v>1750000</v>
      </c>
      <c r="I133" s="665">
        <f t="shared" si="15"/>
        <v>1750000</v>
      </c>
      <c r="J133" s="665">
        <f t="shared" si="15"/>
        <v>1600000</v>
      </c>
      <c r="K133" s="665">
        <f t="shared" si="15"/>
        <v>1600000</v>
      </c>
      <c r="L133" s="665">
        <f t="shared" si="15"/>
        <v>487468214</v>
      </c>
    </row>
    <row r="134" spans="1:27">
      <c r="A134" s="666"/>
      <c r="B134" s="557"/>
      <c r="C134" s="515"/>
      <c r="D134" s="515"/>
      <c r="E134" s="515"/>
      <c r="F134" s="515"/>
      <c r="G134" s="515"/>
      <c r="H134" s="515"/>
      <c r="I134" s="515"/>
      <c r="J134" s="515"/>
      <c r="K134" s="515"/>
      <c r="L134" s="515"/>
    </row>
    <row r="135" spans="1:27">
      <c r="A135" s="666"/>
      <c r="B135" s="557"/>
      <c r="C135" s="515"/>
      <c r="D135" s="515"/>
      <c r="E135" s="515"/>
      <c r="F135" s="515"/>
      <c r="G135" s="515"/>
      <c r="H135" s="515"/>
      <c r="I135" s="515"/>
      <c r="J135" s="515"/>
      <c r="K135" s="515"/>
      <c r="L135" s="515"/>
    </row>
    <row r="136" spans="1:27">
      <c r="A136" s="666"/>
      <c r="B136" s="557" t="s">
        <v>144</v>
      </c>
      <c r="C136" s="515"/>
      <c r="D136" s="515"/>
      <c r="E136" s="515"/>
      <c r="F136" s="515"/>
      <c r="G136" s="515"/>
      <c r="H136" s="515"/>
      <c r="I136" s="515"/>
      <c r="J136" s="515"/>
      <c r="K136" s="515"/>
      <c r="L136" s="512">
        <f>SUM(L133)</f>
        <v>487468214</v>
      </c>
    </row>
    <row r="137" spans="1:27">
      <c r="A137" s="666"/>
      <c r="B137" s="557" t="s">
        <v>145</v>
      </c>
      <c r="C137" s="515"/>
      <c r="D137" s="515"/>
      <c r="E137" s="515"/>
      <c r="F137" s="515"/>
      <c r="G137" s="515"/>
      <c r="H137" s="515"/>
      <c r="I137" s="515"/>
      <c r="J137" s="515"/>
      <c r="K137" s="515"/>
      <c r="L137" s="512">
        <f>SUM(L125+L112+L16)</f>
        <v>73968214</v>
      </c>
    </row>
    <row r="138" spans="1:27">
      <c r="A138" s="666"/>
      <c r="B138" s="557" t="s">
        <v>141</v>
      </c>
      <c r="C138" s="515"/>
      <c r="D138" s="515"/>
      <c r="E138" s="515"/>
      <c r="F138" s="515"/>
      <c r="G138" s="515"/>
      <c r="H138" s="515"/>
      <c r="I138" s="515"/>
      <c r="J138" s="515"/>
      <c r="K138" s="515"/>
      <c r="L138" s="512">
        <f>SUM(L136-L137)</f>
        <v>413500000</v>
      </c>
    </row>
    <row r="139" spans="1:27">
      <c r="B139" s="557"/>
      <c r="C139" s="515"/>
      <c r="D139" s="515"/>
      <c r="E139" s="515"/>
      <c r="F139" s="515"/>
      <c r="G139" s="515"/>
      <c r="H139" s="515"/>
      <c r="I139" s="515"/>
      <c r="J139" s="515"/>
      <c r="K139" s="515"/>
      <c r="L139" s="33"/>
    </row>
    <row r="140" spans="1:27">
      <c r="B140" s="557" t="s">
        <v>146</v>
      </c>
      <c r="C140" s="515"/>
      <c r="D140" s="515"/>
      <c r="E140" s="515"/>
      <c r="F140" s="515"/>
      <c r="G140" s="515"/>
      <c r="H140" s="515"/>
      <c r="I140" s="515"/>
      <c r="J140" s="515"/>
      <c r="K140" s="515"/>
      <c r="L140" s="512">
        <f>L137</f>
        <v>73968214</v>
      </c>
    </row>
    <row r="141" spans="1:27">
      <c r="B141" s="557" t="s">
        <v>147</v>
      </c>
      <c r="C141" s="515"/>
      <c r="D141" s="515"/>
      <c r="E141" s="515"/>
      <c r="F141" s="515"/>
      <c r="G141" s="515"/>
      <c r="H141" s="515"/>
      <c r="I141" s="515"/>
      <c r="J141" s="515"/>
      <c r="K141" s="515"/>
      <c r="L141" s="512">
        <f>L16</f>
        <v>45968214</v>
      </c>
    </row>
    <row r="142" spans="1:27">
      <c r="B142" s="515" t="s">
        <v>148</v>
      </c>
      <c r="C142" s="515"/>
      <c r="D142" s="515"/>
      <c r="E142" s="515"/>
      <c r="F142" s="515"/>
      <c r="G142" s="515"/>
      <c r="H142" s="515"/>
      <c r="I142" s="515"/>
      <c r="J142" s="515"/>
      <c r="K142" s="515"/>
      <c r="L142" s="512">
        <f>L140-L141</f>
        <v>28000000</v>
      </c>
    </row>
  </sheetData>
  <mergeCells count="2">
    <mergeCell ref="A1:L1"/>
    <mergeCell ref="E2:F2"/>
  </mergeCells>
  <pageMargins left="0.70866141732283505" right="0.70866141732283505" top="0.74803149606299202" bottom="0.74803149606299202" header="0.31496062992126" footer="0.31496062992126"/>
  <pageSetup paperSize="9" scale="105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"/>
  <sheetViews>
    <sheetView zoomScaleNormal="100" workbookViewId="0">
      <selection activeCell="B4" sqref="B4:E4"/>
    </sheetView>
  </sheetViews>
  <sheetFormatPr defaultColWidth="11" defaultRowHeight="14.5"/>
  <cols>
    <col min="1" max="1" width="40.1796875" customWidth="1"/>
    <col min="2" max="2" width="14.1796875" customWidth="1"/>
    <col min="3" max="3" width="13.1796875" style="127" customWidth="1"/>
    <col min="4" max="4" width="13.7265625" customWidth="1"/>
    <col min="5" max="5" width="14.1796875" customWidth="1"/>
  </cols>
  <sheetData>
    <row r="1" spans="1:6" ht="16.5">
      <c r="A1" s="1684" t="s">
        <v>916</v>
      </c>
    </row>
    <row r="2" spans="1:6" ht="24" customHeight="1">
      <c r="A2" s="2167" t="s">
        <v>515</v>
      </c>
      <c r="B2" s="2168"/>
      <c r="C2" s="343"/>
      <c r="D2" s="344"/>
      <c r="E2" s="344"/>
    </row>
    <row r="3" spans="1:6" ht="15" thickBot="1">
      <c r="A3" s="2224" t="s">
        <v>150</v>
      </c>
      <c r="B3" s="345" t="s">
        <v>240</v>
      </c>
      <c r="C3" s="346" t="s">
        <v>241</v>
      </c>
      <c r="D3" s="2169" t="s">
        <v>242</v>
      </c>
      <c r="E3" s="2170"/>
    </row>
    <row r="4" spans="1:6" ht="15" thickBot="1">
      <c r="A4" s="2225"/>
      <c r="B4" s="1492" t="s">
        <v>155</v>
      </c>
      <c r="C4" s="1493" t="s">
        <v>156</v>
      </c>
      <c r="D4" s="1494" t="s">
        <v>778</v>
      </c>
      <c r="E4" s="1494" t="s">
        <v>913</v>
      </c>
    </row>
    <row r="5" spans="1:6" ht="28" customHeight="1" thickBot="1">
      <c r="A5" s="2254" t="s">
        <v>157</v>
      </c>
      <c r="B5" s="2255"/>
      <c r="C5" s="2255"/>
      <c r="D5" s="2255"/>
      <c r="E5" s="2256"/>
    </row>
    <row r="6" spans="1:6">
      <c r="A6" s="2081" t="s">
        <v>158</v>
      </c>
      <c r="B6" s="2257"/>
      <c r="C6" s="2257"/>
      <c r="D6" s="2257"/>
      <c r="E6" s="2082"/>
      <c r="F6" s="349"/>
    </row>
    <row r="7" spans="1:6" ht="28">
      <c r="A7" s="350" t="s">
        <v>159</v>
      </c>
      <c r="B7" s="351">
        <v>172387562</v>
      </c>
      <c r="C7" s="562">
        <f>ENVIRONMENT!C132</f>
        <v>261724761</v>
      </c>
      <c r="D7" s="569">
        <f t="shared" ref="D7:E7" si="0">C7*5/100+C7</f>
        <v>274810999.05000001</v>
      </c>
      <c r="E7" s="569">
        <f t="shared" si="0"/>
        <v>288551549.0025</v>
      </c>
    </row>
    <row r="8" spans="1:6" ht="28" customHeight="1">
      <c r="A8" s="563" t="s">
        <v>160</v>
      </c>
      <c r="B8" s="564">
        <f>SUM(B7)</f>
        <v>172387562</v>
      </c>
      <c r="C8" s="565">
        <f>SUM(C7)</f>
        <v>261724761</v>
      </c>
      <c r="D8" s="564">
        <f>SUM(D7)</f>
        <v>274810999.05000001</v>
      </c>
      <c r="E8" s="564">
        <f>SUM(E7)</f>
        <v>288551549.0025</v>
      </c>
      <c r="F8" s="566"/>
    </row>
    <row r="9" spans="1:6" ht="29.25" customHeight="1">
      <c r="A9" s="2261" t="s">
        <v>516</v>
      </c>
      <c r="B9" s="2262"/>
      <c r="C9" s="2262"/>
      <c r="D9" s="2262"/>
      <c r="E9" s="2263"/>
      <c r="F9" s="567"/>
    </row>
    <row r="10" spans="1:6" ht="15.75" customHeight="1">
      <c r="A10" s="2264"/>
      <c r="B10" s="2265"/>
      <c r="C10" s="2265"/>
      <c r="D10" s="2265"/>
      <c r="E10" s="2266"/>
      <c r="F10" s="567"/>
    </row>
    <row r="11" spans="1:6" ht="15" thickBot="1">
      <c r="A11" s="2093"/>
      <c r="B11" s="345" t="s">
        <v>240</v>
      </c>
      <c r="C11" s="346" t="s">
        <v>241</v>
      </c>
      <c r="D11" s="2258" t="s">
        <v>242</v>
      </c>
      <c r="E11" s="2259"/>
    </row>
    <row r="12" spans="1:6" ht="15" thickBot="1">
      <c r="A12" s="2260"/>
      <c r="B12" s="1492" t="s">
        <v>155</v>
      </c>
      <c r="C12" s="1493" t="s">
        <v>156</v>
      </c>
      <c r="D12" s="1494" t="s">
        <v>778</v>
      </c>
      <c r="E12" s="1494" t="s">
        <v>913</v>
      </c>
    </row>
    <row r="13" spans="1:6" ht="28.5" thickBot="1">
      <c r="A13" s="354" t="s">
        <v>837</v>
      </c>
      <c r="B13" s="3">
        <v>61330000</v>
      </c>
      <c r="C13" s="391">
        <f>ENVIRONMENT!E132</f>
        <v>32840000</v>
      </c>
      <c r="D13" s="569">
        <f t="shared" ref="D13:E13" si="1">C13*5/100+C13</f>
        <v>34482000</v>
      </c>
      <c r="E13" s="569">
        <f t="shared" si="1"/>
        <v>36206100</v>
      </c>
    </row>
    <row r="14" spans="1:6" ht="30" customHeight="1" thickBot="1">
      <c r="A14" s="357" t="s">
        <v>294</v>
      </c>
      <c r="B14" s="417">
        <f>SUM(B13:B13)</f>
        <v>61330000</v>
      </c>
      <c r="C14" s="570">
        <f>SUM(C13:C13)</f>
        <v>32840000</v>
      </c>
      <c r="D14" s="416">
        <f>SUM(D13:D13)</f>
        <v>34482000</v>
      </c>
      <c r="E14" s="416">
        <f>SUM(E13:E13)</f>
        <v>36206100</v>
      </c>
    </row>
    <row r="15" spans="1:6" ht="15" thickBot="1">
      <c r="A15" s="2081"/>
      <c r="B15" s="2257"/>
      <c r="C15" s="2257"/>
      <c r="D15" s="2257"/>
      <c r="E15" s="2082"/>
      <c r="F15" s="349"/>
    </row>
    <row r="16" spans="1:6" ht="29.15" customHeight="1">
      <c r="A16" s="2182" t="s">
        <v>518</v>
      </c>
      <c r="B16" s="2096"/>
      <c r="C16" s="2096"/>
      <c r="D16" s="2178"/>
      <c r="E16" s="2179"/>
    </row>
    <row r="17" spans="1:8" ht="15" thickBot="1">
      <c r="A17" s="2269"/>
      <c r="B17" s="571" t="s">
        <v>240</v>
      </c>
      <c r="C17" s="572" t="s">
        <v>241</v>
      </c>
      <c r="D17" s="2267" t="s">
        <v>242</v>
      </c>
      <c r="E17" s="2268"/>
    </row>
    <row r="18" spans="1:8" ht="15" thickBot="1">
      <c r="A18" s="2270"/>
      <c r="B18" s="1522" t="s">
        <v>155</v>
      </c>
      <c r="C18" s="1493" t="s">
        <v>156</v>
      </c>
      <c r="D18" s="1494" t="s">
        <v>778</v>
      </c>
      <c r="E18" s="1494" t="s">
        <v>913</v>
      </c>
    </row>
    <row r="19" spans="1:8" ht="28.5" thickBot="1">
      <c r="A19" s="1275" t="s">
        <v>821</v>
      </c>
      <c r="B19" s="1307">
        <v>22795000</v>
      </c>
      <c r="C19" s="777">
        <f>ENVIRONMENT!G132</f>
        <v>3100000</v>
      </c>
      <c r="D19" s="569">
        <f t="shared" ref="D19:E23" si="2">C19*5/100+C19</f>
        <v>3255000</v>
      </c>
      <c r="E19" s="1306">
        <f t="shared" si="2"/>
        <v>3417750</v>
      </c>
    </row>
    <row r="20" spans="1:8" ht="15" thickBot="1">
      <c r="A20" s="1308" t="s">
        <v>520</v>
      </c>
      <c r="B20" s="1264">
        <v>3335000</v>
      </c>
      <c r="C20" s="1314">
        <f>ENVIRONMENT!H132</f>
        <v>2000000</v>
      </c>
      <c r="D20" s="353">
        <f t="shared" si="2"/>
        <v>2100000</v>
      </c>
      <c r="E20" s="1305">
        <f t="shared" si="2"/>
        <v>2205000</v>
      </c>
    </row>
    <row r="21" spans="1:8" ht="15" thickBot="1">
      <c r="A21" s="1304" t="s">
        <v>822</v>
      </c>
      <c r="B21" s="1264">
        <v>1435000</v>
      </c>
      <c r="C21" s="1314">
        <f>ENVIRONMENT!I132</f>
        <v>1300000</v>
      </c>
      <c r="D21" s="353">
        <f t="shared" si="2"/>
        <v>1365000</v>
      </c>
      <c r="E21" s="1305">
        <f t="shared" si="2"/>
        <v>1433250</v>
      </c>
    </row>
    <row r="22" spans="1:8" ht="15" thickBot="1">
      <c r="A22" s="1309" t="s">
        <v>823</v>
      </c>
      <c r="B22" s="411">
        <v>3805000</v>
      </c>
      <c r="C22" s="1314">
        <f>ENVIRONMENT!J132</f>
        <v>19250000</v>
      </c>
      <c r="D22" s="353">
        <f t="shared" si="2"/>
        <v>20212500</v>
      </c>
      <c r="E22" s="1305">
        <f t="shared" si="2"/>
        <v>21223125</v>
      </c>
    </row>
    <row r="23" spans="1:8" ht="30" customHeight="1" thickBot="1">
      <c r="A23" s="1310" t="s">
        <v>167</v>
      </c>
      <c r="B23" s="1311">
        <f>SUM(B19:B22)</f>
        <v>31370000</v>
      </c>
      <c r="C23" s="1315">
        <f>SUM(C19:C22)</f>
        <v>25650000</v>
      </c>
      <c r="D23" s="1312">
        <f t="shared" si="2"/>
        <v>26932500</v>
      </c>
      <c r="E23" s="1313">
        <f t="shared" si="2"/>
        <v>28279125</v>
      </c>
    </row>
    <row r="24" spans="1:8" ht="15" thickBot="1">
      <c r="A24" s="2081"/>
      <c r="B24" s="2257"/>
      <c r="C24" s="2257"/>
      <c r="D24" s="2257"/>
      <c r="E24" s="2082"/>
      <c r="F24" s="349"/>
    </row>
    <row r="25" spans="1:8" ht="26.15" customHeight="1" thickBot="1">
      <c r="A25" s="2182" t="s">
        <v>521</v>
      </c>
      <c r="B25" s="2096"/>
      <c r="C25" s="2096"/>
      <c r="D25" s="2178"/>
      <c r="E25" s="2179"/>
    </row>
    <row r="26" spans="1:8" ht="15" thickBot="1">
      <c r="A26" s="2224"/>
      <c r="B26" s="345" t="s">
        <v>240</v>
      </c>
      <c r="C26" s="346" t="s">
        <v>241</v>
      </c>
      <c r="D26" s="2169" t="s">
        <v>242</v>
      </c>
      <c r="E26" s="2170"/>
    </row>
    <row r="27" spans="1:8" ht="15" thickBot="1">
      <c r="A27" s="2225"/>
      <c r="B27" s="1522" t="s">
        <v>155</v>
      </c>
      <c r="C27" s="1493" t="s">
        <v>156</v>
      </c>
      <c r="D27" s="1494" t="s">
        <v>778</v>
      </c>
      <c r="E27" s="1494" t="s">
        <v>913</v>
      </c>
    </row>
    <row r="28" spans="1:8" ht="15" thickBot="1">
      <c r="A28" s="397" t="s">
        <v>522</v>
      </c>
      <c r="B28" s="1264">
        <v>10810000</v>
      </c>
      <c r="C28" s="1302">
        <f>ENVIRONMENT!L132</f>
        <v>0</v>
      </c>
      <c r="D28" s="577">
        <f t="shared" ref="D28:E31" si="3">C28*5/100+C28</f>
        <v>0</v>
      </c>
      <c r="E28" s="569">
        <f t="shared" si="3"/>
        <v>0</v>
      </c>
    </row>
    <row r="29" spans="1:8" ht="15" thickBot="1">
      <c r="A29" s="364" t="s">
        <v>523</v>
      </c>
      <c r="B29" s="1264">
        <v>5600000</v>
      </c>
      <c r="C29" s="1300">
        <f>ENVIRONMENT!M132</f>
        <v>1490000</v>
      </c>
      <c r="D29" s="577">
        <f t="shared" si="3"/>
        <v>1564500</v>
      </c>
      <c r="E29" s="578">
        <f t="shared" si="3"/>
        <v>1642725</v>
      </c>
    </row>
    <row r="30" spans="1:8" ht="15" thickBot="1">
      <c r="A30" s="364" t="s">
        <v>824</v>
      </c>
      <c r="B30" s="1264">
        <v>102000000</v>
      </c>
      <c r="C30" s="391">
        <f>ENVIRONMENT!O132</f>
        <v>247665059</v>
      </c>
      <c r="D30" s="577">
        <f t="shared" si="3"/>
        <v>260048311.94999999</v>
      </c>
      <c r="E30" s="578">
        <f t="shared" si="3"/>
        <v>273050727.54750001</v>
      </c>
    </row>
    <row r="31" spans="1:8" ht="35.15" customHeight="1" thickBot="1">
      <c r="A31" s="347" t="s">
        <v>168</v>
      </c>
      <c r="B31" s="1299">
        <f>SUM(B28:B30)</f>
        <v>118410000</v>
      </c>
      <c r="C31" s="579">
        <f>SUM(+C30+C29+C28)</f>
        <v>249155059</v>
      </c>
      <c r="D31" s="577">
        <f t="shared" si="3"/>
        <v>261612811.94999999</v>
      </c>
      <c r="E31" s="578">
        <f t="shared" si="3"/>
        <v>274693452.54750001</v>
      </c>
      <c r="H31" s="1276"/>
    </row>
    <row r="32" spans="1:8" ht="15">
      <c r="A32" s="147"/>
    </row>
    <row r="33" spans="1:5">
      <c r="A33" s="126"/>
    </row>
    <row r="34" spans="1:5" ht="16.5">
      <c r="A34" s="263" t="s">
        <v>247</v>
      </c>
    </row>
    <row r="35" spans="1:5" ht="28.5" thickBot="1">
      <c r="A35" s="2224" t="s">
        <v>169</v>
      </c>
      <c r="B35" s="580" t="s">
        <v>240</v>
      </c>
      <c r="C35" s="129" t="s">
        <v>241</v>
      </c>
      <c r="D35" s="2193" t="s">
        <v>242</v>
      </c>
      <c r="E35" s="2194"/>
    </row>
    <row r="36" spans="1:5" ht="15" thickBot="1">
      <c r="A36" s="2225"/>
      <c r="B36" s="1492" t="s">
        <v>155</v>
      </c>
      <c r="C36" s="1493" t="s">
        <v>156</v>
      </c>
      <c r="D36" s="1494" t="s">
        <v>778</v>
      </c>
      <c r="E36" s="1494" t="s">
        <v>913</v>
      </c>
    </row>
    <row r="37" spans="1:5" ht="31" customHeight="1" thickBot="1">
      <c r="A37" s="371" t="s">
        <v>170</v>
      </c>
      <c r="B37" s="2184"/>
      <c r="C37" s="2185"/>
      <c r="D37" s="2185"/>
      <c r="E37" s="2186"/>
    </row>
    <row r="38" spans="1:5">
      <c r="A38" s="354" t="s">
        <v>171</v>
      </c>
      <c r="B38" s="375">
        <v>44780453</v>
      </c>
      <c r="C38" s="384">
        <f>ENVIRONMENT!Q15</f>
        <v>82077444</v>
      </c>
      <c r="D38" s="375">
        <f t="shared" ref="D38:E43" si="4">C38*5/100+C38</f>
        <v>86181316.200000003</v>
      </c>
      <c r="E38" s="375">
        <f>D38*5/100+D38</f>
        <v>90490382.010000005</v>
      </c>
    </row>
    <row r="39" spans="1:5">
      <c r="A39" s="354" t="s">
        <v>172</v>
      </c>
      <c r="B39" s="375">
        <v>4900000</v>
      </c>
      <c r="C39" s="384">
        <f>ENVIRONMENT!Q110</f>
        <v>69137317</v>
      </c>
      <c r="D39" s="375">
        <f t="shared" si="4"/>
        <v>72594182.849999994</v>
      </c>
      <c r="E39" s="375">
        <f t="shared" si="4"/>
        <v>76223891.992499992</v>
      </c>
    </row>
    <row r="40" spans="1:5">
      <c r="A40" s="354" t="s">
        <v>173</v>
      </c>
      <c r="B40" s="376">
        <v>0</v>
      </c>
      <c r="C40" s="384">
        <v>0</v>
      </c>
      <c r="D40" s="375">
        <f t="shared" si="4"/>
        <v>0</v>
      </c>
      <c r="E40" s="375">
        <f t="shared" si="4"/>
        <v>0</v>
      </c>
    </row>
    <row r="41" spans="1:5">
      <c r="A41" s="354" t="s">
        <v>174</v>
      </c>
      <c r="B41" s="375">
        <v>0</v>
      </c>
      <c r="C41" s="384">
        <f>ENVIRONMENT!Q123</f>
        <v>6990000</v>
      </c>
      <c r="D41" s="375">
        <f t="shared" si="4"/>
        <v>7339500</v>
      </c>
      <c r="E41" s="375">
        <f t="shared" si="4"/>
        <v>7706475</v>
      </c>
    </row>
    <row r="42" spans="1:5" ht="27" customHeight="1">
      <c r="A42" s="347" t="s">
        <v>175</v>
      </c>
      <c r="B42" s="2187"/>
      <c r="C42" s="2188"/>
      <c r="D42" s="2188"/>
      <c r="E42" s="2189"/>
    </row>
    <row r="43" spans="1:5">
      <c r="A43" s="354" t="s">
        <v>176</v>
      </c>
      <c r="B43" s="376">
        <v>0</v>
      </c>
      <c r="C43" s="377">
        <v>0</v>
      </c>
      <c r="D43" s="378">
        <f t="shared" si="4"/>
        <v>0</v>
      </c>
      <c r="E43" s="378">
        <f t="shared" si="4"/>
        <v>0</v>
      </c>
    </row>
    <row r="44" spans="1:5" ht="15" thickBot="1">
      <c r="A44" s="354" t="s">
        <v>177</v>
      </c>
      <c r="B44" s="376">
        <v>0</v>
      </c>
      <c r="C44" s="377">
        <v>0</v>
      </c>
      <c r="D44" s="378">
        <f>C44*5/100+C44</f>
        <v>0</v>
      </c>
      <c r="E44" s="378">
        <f>D44*5/100+D44</f>
        <v>0</v>
      </c>
    </row>
    <row r="45" spans="1:5" ht="15" thickBot="1">
      <c r="A45" s="1517" t="s">
        <v>850</v>
      </c>
      <c r="B45" s="375">
        <v>251410000</v>
      </c>
      <c r="C45" s="384">
        <f>ENVIRONMENT!Q130</f>
        <v>411165059</v>
      </c>
      <c r="D45" s="378">
        <f>C45*5/100+C45</f>
        <v>431723311.94999999</v>
      </c>
      <c r="E45" s="378">
        <f>D45*5/100+D45</f>
        <v>453309477.54750001</v>
      </c>
    </row>
    <row r="46" spans="1:5" ht="26.15" customHeight="1" thickBot="1">
      <c r="A46" s="347" t="s">
        <v>179</v>
      </c>
      <c r="B46" s="381">
        <f>SUM(B38+B39+B40+B41+B43+B44+B45)</f>
        <v>301090453</v>
      </c>
      <c r="C46" s="581">
        <f>SUM(C38+C39+C40+C41+C43+C44+C45)</f>
        <v>569369820</v>
      </c>
      <c r="D46" s="381">
        <f>SUM(D38+D39+D40+D41+D43+D44+D45)</f>
        <v>597838311</v>
      </c>
      <c r="E46" s="381">
        <f>SUM(E38+E39+E40+E41+E43+E44+E45)</f>
        <v>627730226.54999995</v>
      </c>
    </row>
    <row r="47" spans="1:5" ht="15">
      <c r="A47" s="147"/>
    </row>
    <row r="48" spans="1:5" ht="32.5" customHeight="1" thickBot="1">
      <c r="A48" s="2090" t="s">
        <v>180</v>
      </c>
      <c r="B48" s="2090"/>
      <c r="C48" s="2090"/>
      <c r="D48" s="2090"/>
      <c r="E48" s="2090"/>
    </row>
    <row r="49" spans="1:6" ht="24" customHeight="1" thickBot="1">
      <c r="A49" s="2224" t="s">
        <v>169</v>
      </c>
      <c r="B49" s="345" t="s">
        <v>240</v>
      </c>
      <c r="C49" s="346" t="s">
        <v>241</v>
      </c>
      <c r="D49" s="2169" t="s">
        <v>242</v>
      </c>
      <c r="E49" s="2170"/>
    </row>
    <row r="50" spans="1:6" ht="15" thickBot="1">
      <c r="A50" s="2225"/>
      <c r="B50" s="1492" t="s">
        <v>155</v>
      </c>
      <c r="C50" s="1493" t="s">
        <v>156</v>
      </c>
      <c r="D50" s="1494" t="s">
        <v>778</v>
      </c>
      <c r="E50" s="1494" t="s">
        <v>913</v>
      </c>
    </row>
    <row r="51" spans="1:6" ht="29.15" customHeight="1" thickBot="1">
      <c r="A51" s="2192" t="s">
        <v>181</v>
      </c>
      <c r="B51" s="2193"/>
      <c r="C51" s="2193"/>
      <c r="D51" s="2193"/>
      <c r="E51" s="2194"/>
    </row>
    <row r="52" spans="1:6" ht="25" customHeight="1">
      <c r="A52" s="347" t="s">
        <v>182</v>
      </c>
      <c r="B52" s="2215"/>
      <c r="C52" s="2169"/>
      <c r="D52" s="2169"/>
      <c r="E52" s="2170"/>
    </row>
    <row r="53" spans="1:6" ht="15" thickBot="1">
      <c r="A53" s="354" t="s">
        <v>171</v>
      </c>
      <c r="B53" s="375">
        <v>44780453</v>
      </c>
      <c r="C53" s="391">
        <f>ENVIRONMENT!D15</f>
        <v>82077444</v>
      </c>
      <c r="D53" s="383">
        <f t="shared" ref="D53:E58" si="5">C53*5/100+C53</f>
        <v>86181316.200000003</v>
      </c>
      <c r="E53" s="383">
        <f t="shared" si="5"/>
        <v>90490382.010000005</v>
      </c>
    </row>
    <row r="54" spans="1:6" ht="15" thickBot="1">
      <c r="A54" s="354" t="s">
        <v>172</v>
      </c>
      <c r="B54" s="3">
        <v>54297109</v>
      </c>
      <c r="C54" s="1298">
        <f>ENVIRONMENT!D110</f>
        <v>10747317</v>
      </c>
      <c r="D54" s="383">
        <f t="shared" si="5"/>
        <v>11284682.85</v>
      </c>
      <c r="E54" s="383">
        <f>D54*5/100+D54</f>
        <v>11848916.9925</v>
      </c>
    </row>
    <row r="55" spans="1:6" ht="15" thickBot="1">
      <c r="A55" s="354" t="s">
        <v>173</v>
      </c>
      <c r="B55" s="1297">
        <v>0</v>
      </c>
      <c r="C55" s="391">
        <v>0</v>
      </c>
      <c r="D55" s="383">
        <f t="shared" si="5"/>
        <v>0</v>
      </c>
      <c r="E55" s="383">
        <f>D55*5/100+D55</f>
        <v>0</v>
      </c>
    </row>
    <row r="56" spans="1:6" ht="15" thickBot="1">
      <c r="A56" s="354" t="s">
        <v>174</v>
      </c>
      <c r="B56" s="375">
        <v>1900000</v>
      </c>
      <c r="C56" s="391">
        <f>ENVIRONMENT!D123</f>
        <v>500000</v>
      </c>
      <c r="D56" s="383">
        <f t="shared" si="5"/>
        <v>525000</v>
      </c>
      <c r="E56" s="383">
        <f>D56*5/100+D56</f>
        <v>551250</v>
      </c>
    </row>
    <row r="57" spans="1:6" ht="28" customHeight="1">
      <c r="A57" s="347" t="s">
        <v>175</v>
      </c>
      <c r="B57" s="2187"/>
      <c r="C57" s="2188"/>
      <c r="D57" s="2188"/>
      <c r="E57" s="2189"/>
    </row>
    <row r="58" spans="1:6">
      <c r="A58" s="354" t="s">
        <v>176</v>
      </c>
      <c r="B58" s="376">
        <v>0</v>
      </c>
      <c r="C58" s="356">
        <v>0</v>
      </c>
      <c r="D58" s="355">
        <f t="shared" si="5"/>
        <v>0</v>
      </c>
      <c r="E58" s="355">
        <f>D58*5/100+D58</f>
        <v>0</v>
      </c>
    </row>
    <row r="59" spans="1:6" ht="15" thickBot="1">
      <c r="A59" s="354" t="s">
        <v>183</v>
      </c>
      <c r="B59" s="376">
        <v>0</v>
      </c>
      <c r="C59" s="356">
        <v>0</v>
      </c>
      <c r="D59" s="355">
        <f>C59*5/100+C59</f>
        <v>0</v>
      </c>
      <c r="E59" s="355">
        <f>D59*5/100+D59</f>
        <v>0</v>
      </c>
    </row>
    <row r="60" spans="1:6" ht="15" thickBot="1">
      <c r="A60" s="1517" t="s">
        <v>850</v>
      </c>
      <c r="B60" s="375">
        <v>71410000</v>
      </c>
      <c r="C60" s="356">
        <f>ENVIRONMENT!D130</f>
        <v>168400000</v>
      </c>
      <c r="D60" s="355">
        <f>C60*5/100+C60</f>
        <v>176820000</v>
      </c>
      <c r="E60" s="355">
        <f>D60*5/100+D60</f>
        <v>185661000</v>
      </c>
    </row>
    <row r="61" spans="1:6" ht="31" customHeight="1" thickBot="1">
      <c r="A61" s="388" t="s">
        <v>184</v>
      </c>
      <c r="B61" s="359">
        <f>SUM(B53+B54+B55+B56+B58+B59+B60)</f>
        <v>172387562</v>
      </c>
      <c r="C61" s="359">
        <f>SUM(C53+C54+C55+C56+C58+C59+C60)</f>
        <v>261724761</v>
      </c>
      <c r="D61" s="359">
        <f>SUM(D53+D54+D55+D56+D58+D59+D60)</f>
        <v>274810999.05000001</v>
      </c>
      <c r="E61" s="359">
        <f>SUM(E53+E54+E55+E56+E58+E59+E60)</f>
        <v>288551549.0025</v>
      </c>
    </row>
    <row r="62" spans="1:6">
      <c r="A62" s="1925"/>
      <c r="B62" s="1919"/>
      <c r="C62" s="1919"/>
      <c r="D62" s="1919"/>
      <c r="E62" s="1920"/>
      <c r="F62" s="277"/>
    </row>
    <row r="63" spans="1:6" ht="26.15" customHeight="1">
      <c r="A63" s="2182" t="s">
        <v>185</v>
      </c>
      <c r="B63" s="2096"/>
      <c r="C63" s="2096"/>
      <c r="D63" s="2178"/>
      <c r="E63" s="2179"/>
    </row>
    <row r="64" spans="1:6" ht="15" thickBot="1">
      <c r="A64" s="2224" t="s">
        <v>169</v>
      </c>
      <c r="B64" s="345" t="s">
        <v>240</v>
      </c>
      <c r="C64" s="346" t="s">
        <v>241</v>
      </c>
      <c r="D64" s="2169" t="s">
        <v>242</v>
      </c>
      <c r="E64" s="2170"/>
    </row>
    <row r="65" spans="1:6" ht="15" thickBot="1">
      <c r="A65" s="2225"/>
      <c r="B65" s="1492" t="s">
        <v>155</v>
      </c>
      <c r="C65" s="1493" t="s">
        <v>156</v>
      </c>
      <c r="D65" s="1494" t="s">
        <v>778</v>
      </c>
      <c r="E65" s="1494" t="s">
        <v>913</v>
      </c>
    </row>
    <row r="66" spans="1:6" ht="27" customHeight="1" thickBot="1">
      <c r="A66" s="347" t="s">
        <v>182</v>
      </c>
      <c r="B66" s="2271"/>
      <c r="C66" s="2222"/>
      <c r="D66" s="2222"/>
      <c r="E66" s="2223"/>
    </row>
    <row r="67" spans="1:6">
      <c r="A67" s="390" t="s">
        <v>171</v>
      </c>
      <c r="B67" s="375">
        <v>44780453</v>
      </c>
      <c r="C67" s="391">
        <f>ENVIRONMENT!C15</f>
        <v>82077444</v>
      </c>
      <c r="D67" s="391">
        <f t="shared" ref="D67:E72" si="6">C67*5/100+C67</f>
        <v>86181316.200000003</v>
      </c>
      <c r="E67" s="391">
        <f t="shared" si="6"/>
        <v>90490382.010000005</v>
      </c>
    </row>
    <row r="68" spans="1:6">
      <c r="A68" s="354" t="s">
        <v>172</v>
      </c>
      <c r="B68" s="375">
        <v>54297109</v>
      </c>
      <c r="C68" s="391">
        <f>ENVIRONMENT!C110</f>
        <v>10747317</v>
      </c>
      <c r="D68" s="391">
        <f t="shared" si="6"/>
        <v>11284682.85</v>
      </c>
      <c r="E68" s="391">
        <f>D68*5/100+D68</f>
        <v>11848916.9925</v>
      </c>
    </row>
    <row r="69" spans="1:6">
      <c r="A69" s="354" t="s">
        <v>173</v>
      </c>
      <c r="B69" s="376">
        <v>0</v>
      </c>
      <c r="C69" s="391">
        <v>0</v>
      </c>
      <c r="D69" s="391">
        <f t="shared" si="6"/>
        <v>0</v>
      </c>
      <c r="E69" s="391">
        <f>D69*5/100+D69</f>
        <v>0</v>
      </c>
    </row>
    <row r="70" spans="1:6" ht="15" thickBot="1">
      <c r="A70" s="354" t="s">
        <v>174</v>
      </c>
      <c r="B70" s="375">
        <v>1900000</v>
      </c>
      <c r="C70" s="391">
        <f>ENVIRONMENT!C123</f>
        <v>500000</v>
      </c>
      <c r="D70" s="391">
        <f t="shared" si="6"/>
        <v>525000</v>
      </c>
      <c r="E70" s="391">
        <f>D70*5/100+D70</f>
        <v>551250</v>
      </c>
    </row>
    <row r="71" spans="1:6" ht="25" customHeight="1" thickBot="1">
      <c r="A71" s="502" t="s">
        <v>175</v>
      </c>
      <c r="B71" s="2272"/>
      <c r="C71" s="2273"/>
      <c r="D71" s="2273"/>
      <c r="E71" s="2274"/>
    </row>
    <row r="72" spans="1:6" ht="15" thickBot="1">
      <c r="A72" s="354" t="s">
        <v>176</v>
      </c>
      <c r="B72" s="1568">
        <v>0</v>
      </c>
      <c r="C72" s="221"/>
      <c r="D72" s="221">
        <f t="shared" si="6"/>
        <v>0</v>
      </c>
      <c r="E72" s="221">
        <f>D72*5/100+D72</f>
        <v>0</v>
      </c>
    </row>
    <row r="73" spans="1:6" ht="15" thickBot="1">
      <c r="A73" s="354" t="s">
        <v>183</v>
      </c>
      <c r="B73" s="1568">
        <v>0</v>
      </c>
      <c r="C73" s="221">
        <v>0</v>
      </c>
      <c r="D73" s="221">
        <f>C73*5/100+C73</f>
        <v>0</v>
      </c>
      <c r="E73" s="221">
        <f>D73*5/100+D73</f>
        <v>0</v>
      </c>
    </row>
    <row r="74" spans="1:6" ht="15" thickBot="1">
      <c r="A74" s="1517" t="s">
        <v>850</v>
      </c>
      <c r="B74" s="380">
        <v>71410000</v>
      </c>
      <c r="C74" s="221">
        <f>ENVIRONMENT!C130</f>
        <v>168400000</v>
      </c>
      <c r="D74" s="221">
        <f>C74*5/100+C74</f>
        <v>176820000</v>
      </c>
      <c r="E74" s="221">
        <f>D74*5/100+D74</f>
        <v>185661000</v>
      </c>
    </row>
    <row r="75" spans="1:6" ht="29.15" customHeight="1" thickBot="1">
      <c r="A75" s="357" t="s">
        <v>184</v>
      </c>
      <c r="B75" s="1564">
        <f>SUM(B67+B68+B69+B70+B72+B73+B74)</f>
        <v>172387562</v>
      </c>
      <c r="C75" s="221">
        <f>SUM(C67+C68+C69+C70+C72+C73+C74)</f>
        <v>261724761</v>
      </c>
      <c r="D75" s="221">
        <f>SUM(D67+D68+D69+D70+D72+D73+D74)</f>
        <v>274810999.05000001</v>
      </c>
      <c r="E75" s="221">
        <f>SUM(E67+E68+E69+E70+E72+E73+E74)</f>
        <v>288551549.0025</v>
      </c>
    </row>
    <row r="76" spans="1:6" ht="15" thickBot="1">
      <c r="A76" s="2081"/>
      <c r="B76" s="2257"/>
      <c r="C76" s="2097"/>
      <c r="D76" s="2097"/>
      <c r="E76" s="2088"/>
      <c r="F76" s="349"/>
    </row>
    <row r="77" spans="1:6" ht="29.15" customHeight="1" thickBot="1">
      <c r="A77" s="2182" t="s">
        <v>516</v>
      </c>
      <c r="B77" s="2096"/>
      <c r="C77" s="2096"/>
      <c r="D77" s="2178"/>
      <c r="E77" s="2179"/>
    </row>
    <row r="78" spans="1:6" ht="15" thickBot="1">
      <c r="A78" s="2224" t="s">
        <v>169</v>
      </c>
      <c r="B78" s="345" t="s">
        <v>240</v>
      </c>
      <c r="C78" s="389" t="s">
        <v>241</v>
      </c>
      <c r="D78" s="2169" t="s">
        <v>242</v>
      </c>
      <c r="E78" s="2170"/>
    </row>
    <row r="79" spans="1:6" ht="15" thickBot="1">
      <c r="A79" s="2225"/>
      <c r="B79" s="1492" t="s">
        <v>155</v>
      </c>
      <c r="C79" s="1493" t="s">
        <v>156</v>
      </c>
      <c r="D79" s="1494" t="s">
        <v>778</v>
      </c>
      <c r="E79" s="1494" t="s">
        <v>913</v>
      </c>
    </row>
    <row r="80" spans="1:6" ht="25" customHeight="1" thickBot="1">
      <c r="A80" s="347" t="s">
        <v>182</v>
      </c>
      <c r="B80" s="2275"/>
      <c r="C80" s="2299"/>
      <c r="D80" s="2299"/>
      <c r="E80" s="2300"/>
    </row>
    <row r="81" spans="1:6" ht="15" thickBot="1">
      <c r="A81" s="1277" t="s">
        <v>171</v>
      </c>
      <c r="B81" s="504">
        <v>0</v>
      </c>
      <c r="C81" s="504">
        <f>ENVIRONMENT!F15</f>
        <v>0</v>
      </c>
      <c r="D81" s="504">
        <f t="shared" ref="D81:E86" si="7">C81*5/100+C81</f>
        <v>0</v>
      </c>
      <c r="E81" s="504">
        <f t="shared" si="7"/>
        <v>0</v>
      </c>
    </row>
    <row r="82" spans="1:6" ht="15" thickBot="1">
      <c r="A82" s="364" t="s">
        <v>172</v>
      </c>
      <c r="B82" s="1480">
        <v>6830000</v>
      </c>
      <c r="C82" s="1481">
        <f>ENVIRONMENT!F110</f>
        <v>29850000</v>
      </c>
      <c r="D82" s="1481">
        <f t="shared" si="7"/>
        <v>31342500</v>
      </c>
      <c r="E82" s="1481">
        <f>D82*5/100+D82</f>
        <v>32909625</v>
      </c>
    </row>
    <row r="83" spans="1:6" ht="15" thickBot="1">
      <c r="A83" s="364" t="s">
        <v>173</v>
      </c>
      <c r="B83" s="1480">
        <v>0</v>
      </c>
      <c r="C83" s="504">
        <v>0</v>
      </c>
      <c r="D83" s="504">
        <f t="shared" si="7"/>
        <v>0</v>
      </c>
      <c r="E83" s="504">
        <f>D83*5/100+D83</f>
        <v>0</v>
      </c>
    </row>
    <row r="84" spans="1:6" ht="15" thickBot="1">
      <c r="A84" s="404" t="s">
        <v>174</v>
      </c>
      <c r="B84" s="1480">
        <v>3000000</v>
      </c>
      <c r="C84" s="1480">
        <f>ENVIRONMENT!F123</f>
        <v>2990000</v>
      </c>
      <c r="D84" s="1480">
        <f t="shared" si="7"/>
        <v>3139500</v>
      </c>
      <c r="E84" s="1480">
        <f>D84*5/100+D84</f>
        <v>3296475</v>
      </c>
    </row>
    <row r="85" spans="1:6" ht="29.15" customHeight="1" thickBot="1">
      <c r="A85" s="347" t="s">
        <v>175</v>
      </c>
      <c r="B85" s="2276"/>
      <c r="C85" s="2277"/>
      <c r="D85" s="2277"/>
      <c r="E85" s="2278"/>
    </row>
    <row r="86" spans="1:6" ht="15" thickBot="1">
      <c r="A86" s="354" t="s">
        <v>176</v>
      </c>
      <c r="B86" s="355">
        <v>0</v>
      </c>
      <c r="C86" s="1550">
        <f>ENVIRONMENT!F127</f>
        <v>0</v>
      </c>
      <c r="D86" s="392">
        <f t="shared" si="7"/>
        <v>0</v>
      </c>
      <c r="E86" s="392">
        <f>D86*5/100+D86</f>
        <v>0</v>
      </c>
    </row>
    <row r="87" spans="1:6" ht="15" thickBot="1">
      <c r="A87" s="354" t="s">
        <v>183</v>
      </c>
      <c r="B87" s="399">
        <v>0</v>
      </c>
      <c r="C87" s="1550"/>
      <c r="D87" s="392">
        <f>C87*5/100+C87</f>
        <v>0</v>
      </c>
      <c r="E87" s="392">
        <f>D87*5/100+D87</f>
        <v>0</v>
      </c>
    </row>
    <row r="88" spans="1:6" ht="15" thickBot="1">
      <c r="A88" s="1517" t="s">
        <v>850</v>
      </c>
      <c r="B88" s="1288">
        <v>51500000</v>
      </c>
      <c r="C88" s="1288">
        <f>ENVIRONMENT!F130</f>
        <v>0</v>
      </c>
      <c r="D88" s="392">
        <f>C88*5/100+C88</f>
        <v>0</v>
      </c>
      <c r="E88" s="392">
        <f>D88*5/100+D88</f>
        <v>0</v>
      </c>
    </row>
    <row r="89" spans="1:6" ht="38.15" customHeight="1" thickBot="1">
      <c r="A89" s="1296" t="s">
        <v>184</v>
      </c>
      <c r="B89" s="1295">
        <f>SUM(B81+B82+B83+B84+B86+B87+B88)</f>
        <v>61330000</v>
      </c>
      <c r="C89" s="1294">
        <f>SUM(C81+C82+C83+C84+C86+C87+C88)</f>
        <v>32840000</v>
      </c>
      <c r="D89" s="1293">
        <f>SUM(D81+D82+D83+D84+D86+D87+D88)</f>
        <v>34482000</v>
      </c>
      <c r="E89" s="419">
        <f>SUM(E81+E82+E83+E84+E86+E87+E88)</f>
        <v>36206100</v>
      </c>
    </row>
    <row r="90" spans="1:6" ht="15" thickBot="1">
      <c r="A90" s="1925"/>
      <c r="B90" s="1919"/>
      <c r="C90" s="1919"/>
      <c r="D90" s="1919"/>
      <c r="E90" s="1920"/>
      <c r="F90" s="277"/>
    </row>
    <row r="91" spans="1:6" ht="31" customHeight="1" thickBot="1">
      <c r="A91" s="2182" t="s">
        <v>517</v>
      </c>
      <c r="B91" s="2096"/>
      <c r="C91" s="2096"/>
      <c r="D91" s="2178"/>
      <c r="E91" s="2179"/>
    </row>
    <row r="92" spans="1:6" ht="15" thickBot="1">
      <c r="A92" s="2224" t="s">
        <v>169</v>
      </c>
      <c r="B92" s="345" t="s">
        <v>240</v>
      </c>
      <c r="C92" s="389" t="s">
        <v>241</v>
      </c>
      <c r="D92" s="2169" t="s">
        <v>242</v>
      </c>
      <c r="E92" s="2170"/>
    </row>
    <row r="93" spans="1:6" ht="15" thickBot="1">
      <c r="A93" s="2225"/>
      <c r="B93" s="1492" t="s">
        <v>155</v>
      </c>
      <c r="C93" s="1493" t="s">
        <v>156</v>
      </c>
      <c r="D93" s="1494" t="s">
        <v>778</v>
      </c>
      <c r="E93" s="1494" t="s">
        <v>913</v>
      </c>
    </row>
    <row r="94" spans="1:6" ht="29.15" customHeight="1" thickBot="1">
      <c r="A94" s="347" t="s">
        <v>182</v>
      </c>
      <c r="B94" s="2271"/>
      <c r="C94" s="2222"/>
      <c r="D94" s="2222"/>
      <c r="E94" s="2223"/>
    </row>
    <row r="95" spans="1:6" ht="15" thickBot="1">
      <c r="A95" s="372" t="s">
        <v>171</v>
      </c>
      <c r="B95" s="385">
        <v>0</v>
      </c>
      <c r="C95" s="393">
        <f>ENVIRONMENT!E15</f>
        <v>0</v>
      </c>
      <c r="D95" s="385">
        <f t="shared" ref="D95:E100" si="8">C95*5/100+C95</f>
        <v>0</v>
      </c>
      <c r="E95" s="385">
        <f t="shared" si="8"/>
        <v>0</v>
      </c>
    </row>
    <row r="96" spans="1:6" ht="15" thickBot="1">
      <c r="A96" s="372" t="s">
        <v>172</v>
      </c>
      <c r="B96" s="3">
        <v>6830000</v>
      </c>
      <c r="C96" s="1419">
        <f>ENVIRONMENT!E110</f>
        <v>29850000</v>
      </c>
      <c r="D96" s="387">
        <f t="shared" si="8"/>
        <v>31342500</v>
      </c>
      <c r="E96" s="387">
        <f>D96*5/100+D96</f>
        <v>32909625</v>
      </c>
    </row>
    <row r="97" spans="1:6" ht="15" thickBot="1">
      <c r="A97" s="354" t="s">
        <v>173</v>
      </c>
      <c r="B97" s="1291">
        <v>0</v>
      </c>
      <c r="C97" s="393">
        <v>0</v>
      </c>
      <c r="D97" s="385">
        <f t="shared" si="8"/>
        <v>0</v>
      </c>
      <c r="E97" s="385">
        <f>D97*5/100+D97</f>
        <v>0</v>
      </c>
    </row>
    <row r="98" spans="1:6" ht="15" thickBot="1">
      <c r="A98" s="354" t="s">
        <v>174</v>
      </c>
      <c r="B98" s="1292">
        <v>3000000</v>
      </c>
      <c r="C98" s="1419">
        <f>ENVIRONMENT!E123</f>
        <v>2990000</v>
      </c>
      <c r="D98" s="1481">
        <f t="shared" si="8"/>
        <v>3139500</v>
      </c>
      <c r="E98" s="1481">
        <f>D98*5/100+D98</f>
        <v>3296475</v>
      </c>
    </row>
    <row r="99" spans="1:6" ht="26.15" customHeight="1" thickBot="1">
      <c r="A99" s="347" t="s">
        <v>175</v>
      </c>
      <c r="B99" s="2293"/>
      <c r="C99" s="2294"/>
      <c r="D99" s="2294"/>
      <c r="E99" s="2295"/>
    </row>
    <row r="100" spans="1:6" ht="15" thickBot="1">
      <c r="A100" s="364" t="s">
        <v>176</v>
      </c>
      <c r="B100" s="507">
        <v>0</v>
      </c>
      <c r="C100" s="1290">
        <v>0</v>
      </c>
      <c r="D100" s="392">
        <f t="shared" si="8"/>
        <v>0</v>
      </c>
      <c r="E100" s="1287">
        <f>D100*5/100+D100</f>
        <v>0</v>
      </c>
    </row>
    <row r="101" spans="1:6" ht="15" thickBot="1">
      <c r="A101" s="364" t="s">
        <v>183</v>
      </c>
      <c r="B101" s="507">
        <v>0</v>
      </c>
      <c r="C101" s="1290">
        <v>0</v>
      </c>
      <c r="D101" s="392">
        <f>C101*5/100+C101</f>
        <v>0</v>
      </c>
      <c r="E101" s="392">
        <f>D101*5/100+D101</f>
        <v>0</v>
      </c>
    </row>
    <row r="102" spans="1:6" ht="15" thickBot="1">
      <c r="A102" s="1517" t="s">
        <v>850</v>
      </c>
      <c r="B102" s="1264">
        <v>51500000</v>
      </c>
      <c r="C102" s="1269">
        <f>ENVIRONMENT!E130</f>
        <v>0</v>
      </c>
      <c r="D102" s="392">
        <f>C102*5/100+C102</f>
        <v>0</v>
      </c>
      <c r="E102" s="392">
        <f>D102*5/100+D102</f>
        <v>0</v>
      </c>
    </row>
    <row r="103" spans="1:6" ht="29.15" customHeight="1" thickBot="1">
      <c r="A103" s="1265" t="s">
        <v>184</v>
      </c>
      <c r="B103" s="1264">
        <f>SUM(B95+B96+B97+B98+B100+B101+B102)</f>
        <v>61330000</v>
      </c>
      <c r="C103" s="1289">
        <f>SUM(C95+C96+C97+C98+C100+C101+C102)</f>
        <v>32840000</v>
      </c>
      <c r="D103" s="416">
        <f>SUM(D95+D96+D97+D98+D100+D101+D102)</f>
        <v>34482000</v>
      </c>
      <c r="E103" s="416">
        <f>SUM(E95+E96+E97+E98+E100+E101+E102)</f>
        <v>36206100</v>
      </c>
    </row>
    <row r="104" spans="1:6" ht="15" thickBot="1">
      <c r="A104" s="2296"/>
      <c r="B104" s="2297"/>
      <c r="C104" s="2297"/>
      <c r="D104" s="2297"/>
      <c r="E104" s="2298"/>
      <c r="F104" s="509"/>
    </row>
    <row r="105" spans="1:6" ht="28" customHeight="1" thickBot="1">
      <c r="A105" s="2182" t="s">
        <v>825</v>
      </c>
      <c r="B105" s="2096"/>
      <c r="C105" s="2096"/>
      <c r="D105" s="2178"/>
      <c r="E105" s="2179"/>
    </row>
    <row r="106" spans="1:6" ht="15" thickBot="1">
      <c r="A106" s="2224" t="s">
        <v>169</v>
      </c>
      <c r="B106" s="345" t="s">
        <v>240</v>
      </c>
      <c r="C106" s="389" t="s">
        <v>241</v>
      </c>
      <c r="D106" s="2169" t="s">
        <v>242</v>
      </c>
      <c r="E106" s="2170"/>
    </row>
    <row r="107" spans="1:6" ht="15" thickBot="1">
      <c r="A107" s="2225"/>
      <c r="B107" s="1492" t="s">
        <v>155</v>
      </c>
      <c r="C107" s="1493" t="s">
        <v>156</v>
      </c>
      <c r="D107" s="1494" t="s">
        <v>778</v>
      </c>
      <c r="E107" s="1494" t="s">
        <v>913</v>
      </c>
    </row>
    <row r="108" spans="1:6" ht="28" customHeight="1" thickBot="1">
      <c r="A108" s="347" t="s">
        <v>182</v>
      </c>
      <c r="B108" s="2275"/>
      <c r="C108" s="2169"/>
      <c r="D108" s="2169"/>
      <c r="E108" s="2170"/>
    </row>
    <row r="109" spans="1:6" ht="15" thickBot="1">
      <c r="A109" s="404" t="s">
        <v>171</v>
      </c>
      <c r="B109" s="411">
        <v>0</v>
      </c>
      <c r="C109" s="1283">
        <f>ENVIRONMENT!K15</f>
        <v>0</v>
      </c>
      <c r="D109" s="355">
        <f t="shared" ref="D109:E114" si="9">C109*5/100+C109</f>
        <v>0</v>
      </c>
      <c r="E109" s="355">
        <f t="shared" si="9"/>
        <v>0</v>
      </c>
    </row>
    <row r="110" spans="1:6" ht="15" thickBot="1">
      <c r="A110" s="364" t="s">
        <v>172</v>
      </c>
      <c r="B110" s="367">
        <v>16370000</v>
      </c>
      <c r="C110" s="1419">
        <f>ENVIRONMENT!K110</f>
        <v>22150000</v>
      </c>
      <c r="D110" s="1481">
        <f t="shared" si="9"/>
        <v>23257500</v>
      </c>
      <c r="E110" s="1481">
        <f>D110*5/100+D110</f>
        <v>24420375</v>
      </c>
    </row>
    <row r="111" spans="1:6" ht="15" thickBot="1">
      <c r="A111" s="364" t="s">
        <v>173</v>
      </c>
      <c r="B111" s="367">
        <v>0</v>
      </c>
      <c r="C111" s="1550"/>
      <c r="D111" s="1550">
        <f t="shared" si="9"/>
        <v>0</v>
      </c>
      <c r="E111" s="1550">
        <f>D111*5/100+D111</f>
        <v>0</v>
      </c>
    </row>
    <row r="112" spans="1:6" ht="15" thickBot="1">
      <c r="A112" s="364" t="s">
        <v>174</v>
      </c>
      <c r="B112" s="367">
        <v>0</v>
      </c>
      <c r="C112" s="1575">
        <v>37060000</v>
      </c>
      <c r="D112" s="1575">
        <f t="shared" si="9"/>
        <v>38913000</v>
      </c>
      <c r="E112" s="1575">
        <f>D112*5/100+D112</f>
        <v>40858650</v>
      </c>
    </row>
    <row r="113" spans="1:6" ht="26.15" customHeight="1" thickBot="1">
      <c r="A113" s="347" t="s">
        <v>175</v>
      </c>
      <c r="B113" s="2276"/>
      <c r="C113" s="2277"/>
      <c r="D113" s="2277"/>
      <c r="E113" s="2278"/>
    </row>
    <row r="114" spans="1:6" ht="15" thickBot="1">
      <c r="A114" s="354" t="s">
        <v>176</v>
      </c>
      <c r="B114" s="355">
        <v>0</v>
      </c>
      <c r="C114" s="356">
        <v>0</v>
      </c>
      <c r="D114" s="392">
        <f t="shared" si="9"/>
        <v>0</v>
      </c>
      <c r="E114" s="392">
        <f>D114*5/100+D114</f>
        <v>0</v>
      </c>
    </row>
    <row r="115" spans="1:6" ht="15" thickBot="1">
      <c r="A115" s="354" t="s">
        <v>183</v>
      </c>
      <c r="B115" s="355">
        <v>0</v>
      </c>
      <c r="C115" s="356">
        <v>0</v>
      </c>
      <c r="D115" s="392">
        <f>C115*5/100+C115</f>
        <v>0</v>
      </c>
      <c r="E115" s="392">
        <f>D115*5/100+D115</f>
        <v>0</v>
      </c>
    </row>
    <row r="116" spans="1:6" ht="15" thickBot="1">
      <c r="A116" s="1517" t="s">
        <v>850</v>
      </c>
      <c r="B116" s="3">
        <v>15000000</v>
      </c>
      <c r="C116" s="1419">
        <f>ENVIRONMENT!K130</f>
        <v>0</v>
      </c>
      <c r="D116" s="392">
        <f>C116*5/100+C116</f>
        <v>0</v>
      </c>
      <c r="E116" s="392">
        <f>D116*5/100+D116</f>
        <v>0</v>
      </c>
    </row>
    <row r="117" spans="1:6" ht="32.15" customHeight="1" thickBot="1">
      <c r="A117" s="1284" t="s">
        <v>184</v>
      </c>
      <c r="B117" s="1268">
        <f>SUM(B109+B110+B111+B112+B114+B115+B116)</f>
        <v>31370000</v>
      </c>
      <c r="C117" s="1285">
        <f>SUM(C109+C110+C111+C112+C114+C115+C116)</f>
        <v>59210000</v>
      </c>
      <c r="D117" s="416">
        <f>SUM(D109+D110+D111+D112+D114+D115+D116)</f>
        <v>62170500</v>
      </c>
      <c r="E117" s="416">
        <f>SUM(E109+E110+E111+E112+E114+E115+E116)</f>
        <v>65279025</v>
      </c>
    </row>
    <row r="118" spans="1:6" ht="15" thickBot="1">
      <c r="A118" s="2226"/>
      <c r="B118" s="2279"/>
      <c r="C118" s="2226"/>
      <c r="D118" s="2226"/>
      <c r="E118" s="2226"/>
      <c r="F118" s="349"/>
    </row>
    <row r="119" spans="1:6" ht="15" customHeight="1" thickBot="1">
      <c r="A119" s="2182" t="s">
        <v>519</v>
      </c>
      <c r="B119" s="2096"/>
      <c r="C119" s="2096"/>
      <c r="D119" s="2178"/>
      <c r="E119" s="2179"/>
      <c r="F119" s="1256"/>
    </row>
    <row r="120" spans="1:6" ht="15" thickBot="1">
      <c r="A120" s="2224"/>
      <c r="B120" s="345" t="s">
        <v>240</v>
      </c>
      <c r="C120" s="389" t="s">
        <v>241</v>
      </c>
      <c r="D120" s="2169" t="s">
        <v>242</v>
      </c>
      <c r="E120" s="2170"/>
      <c r="F120" s="1256"/>
    </row>
    <row r="121" spans="1:6" ht="15" thickBot="1">
      <c r="A121" s="2182"/>
      <c r="B121" s="1492" t="s">
        <v>155</v>
      </c>
      <c r="C121" s="1493" t="s">
        <v>156</v>
      </c>
      <c r="D121" s="1494" t="s">
        <v>778</v>
      </c>
      <c r="E121" s="1494" t="s">
        <v>913</v>
      </c>
      <c r="F121" s="1256"/>
    </row>
    <row r="122" spans="1:6" ht="15" thickBot="1">
      <c r="A122" s="1482" t="s">
        <v>182</v>
      </c>
      <c r="B122" s="2283"/>
      <c r="C122" s="2283"/>
      <c r="D122" s="2283"/>
      <c r="E122" s="2283"/>
      <c r="F122" s="1256"/>
    </row>
    <row r="123" spans="1:6" ht="15" thickBot="1">
      <c r="A123" s="364" t="s">
        <v>171</v>
      </c>
      <c r="B123" s="507">
        <v>0</v>
      </c>
      <c r="C123" s="504">
        <f>ENVIRONMENT!G15</f>
        <v>0</v>
      </c>
      <c r="D123" s="507">
        <f t="shared" ref="D123:D126" si="10">C123*5/100+C123</f>
        <v>0</v>
      </c>
      <c r="E123" s="507">
        <f t="shared" ref="E123" si="11">D123*5/100+D123</f>
        <v>0</v>
      </c>
      <c r="F123" s="1256"/>
    </row>
    <row r="124" spans="1:6" ht="15" thickBot="1">
      <c r="A124" s="364" t="s">
        <v>172</v>
      </c>
      <c r="B124" s="1480">
        <v>7795000</v>
      </c>
      <c r="C124" s="1480">
        <f>ENVIRONMENT!G110</f>
        <v>3100000</v>
      </c>
      <c r="D124" s="507">
        <f t="shared" si="10"/>
        <v>3255000</v>
      </c>
      <c r="E124" s="507">
        <f>D124*5/100+D124</f>
        <v>3417750</v>
      </c>
      <c r="F124" s="1256"/>
    </row>
    <row r="125" spans="1:6" ht="15" thickBot="1">
      <c r="A125" s="397" t="s">
        <v>173</v>
      </c>
      <c r="B125" s="507">
        <v>0</v>
      </c>
      <c r="C125" s="504">
        <v>0</v>
      </c>
      <c r="D125" s="507">
        <f t="shared" si="10"/>
        <v>0</v>
      </c>
      <c r="E125" s="507">
        <f>D125*5/100+D125</f>
        <v>0</v>
      </c>
      <c r="F125" s="1256"/>
    </row>
    <row r="126" spans="1:6" ht="15" thickBot="1">
      <c r="A126" s="364" t="s">
        <v>174</v>
      </c>
      <c r="B126" s="507">
        <v>0</v>
      </c>
      <c r="C126" s="504">
        <f>ENVIRONMENT!G123</f>
        <v>0</v>
      </c>
      <c r="D126" s="507">
        <f t="shared" si="10"/>
        <v>0</v>
      </c>
      <c r="E126" s="507">
        <f>D126*5/100+D126</f>
        <v>0</v>
      </c>
      <c r="F126" s="1256"/>
    </row>
    <row r="127" spans="1:6" ht="15" thickBot="1">
      <c r="A127" s="409" t="s">
        <v>175</v>
      </c>
      <c r="B127" s="2283"/>
      <c r="C127" s="2283"/>
      <c r="D127" s="2283"/>
      <c r="E127" s="2283"/>
      <c r="F127" s="1256"/>
    </row>
    <row r="128" spans="1:6" ht="15" thickBot="1">
      <c r="A128" s="364" t="s">
        <v>176</v>
      </c>
      <c r="B128" s="507">
        <v>0</v>
      </c>
      <c r="C128" s="504">
        <v>0</v>
      </c>
      <c r="D128" s="785">
        <f t="shared" ref="D128" si="12">C128*5/100+C128</f>
        <v>0</v>
      </c>
      <c r="E128" s="785">
        <f>D128*5/100+D128</f>
        <v>0</v>
      </c>
      <c r="F128" s="1256"/>
    </row>
    <row r="129" spans="1:6" ht="15" thickBot="1">
      <c r="A129" s="364" t="s">
        <v>183</v>
      </c>
      <c r="B129" s="507">
        <v>0</v>
      </c>
      <c r="C129" s="504">
        <v>0</v>
      </c>
      <c r="D129" s="785">
        <f>C129*5/100+C129</f>
        <v>0</v>
      </c>
      <c r="E129" s="785">
        <f>D129*5/100+D129</f>
        <v>0</v>
      </c>
      <c r="F129" s="1256"/>
    </row>
    <row r="130" spans="1:6" ht="15" thickBot="1">
      <c r="A130" s="1433" t="s">
        <v>850</v>
      </c>
      <c r="B130" s="1480">
        <v>15000000</v>
      </c>
      <c r="C130" s="504">
        <f>ENVIRONMENT!G130</f>
        <v>0</v>
      </c>
      <c r="D130" s="785">
        <f>C130*5/100+C130</f>
        <v>0</v>
      </c>
      <c r="E130" s="785">
        <f>D130*5/100+D130</f>
        <v>0</v>
      </c>
      <c r="F130" s="1256"/>
    </row>
    <row r="131" spans="1:6" ht="15" thickBot="1">
      <c r="A131" s="1484" t="s">
        <v>184</v>
      </c>
      <c r="B131" s="588">
        <f>SUM(B123+B124+B125+B126+B128+B129+B130)</f>
        <v>22795000</v>
      </c>
      <c r="C131" s="1294">
        <f>SUM(C123+C124+C125+C126+C128+C129+C130)</f>
        <v>3100000</v>
      </c>
      <c r="D131" s="1506">
        <f>SUM(D123+D124+D125+D126+D128+D129+D130)</f>
        <v>3255000</v>
      </c>
      <c r="E131" s="1506">
        <f>SUM(E123+E124+E125+E126+E128+E129+E130)</f>
        <v>3417750</v>
      </c>
      <c r="F131" s="1256"/>
    </row>
    <row r="132" spans="1:6" ht="15" customHeight="1" thickBot="1">
      <c r="A132" s="2280" t="s">
        <v>826</v>
      </c>
      <c r="B132" s="2089"/>
      <c r="C132" s="2089"/>
      <c r="D132" s="2281"/>
      <c r="E132" s="2282"/>
      <c r="F132" s="1256"/>
    </row>
    <row r="133" spans="1:6" ht="15" thickBot="1">
      <c r="A133" s="2224"/>
      <c r="B133" s="345" t="s">
        <v>240</v>
      </c>
      <c r="C133" s="389" t="s">
        <v>241</v>
      </c>
      <c r="D133" s="2169" t="s">
        <v>242</v>
      </c>
      <c r="E133" s="2170"/>
      <c r="F133" s="1256"/>
    </row>
    <row r="134" spans="1:6" ht="15" thickBot="1">
      <c r="A134" s="2182"/>
      <c r="B134" s="1492" t="s">
        <v>155</v>
      </c>
      <c r="C134" s="1493" t="s">
        <v>156</v>
      </c>
      <c r="D134" s="1494" t="s">
        <v>778</v>
      </c>
      <c r="E134" s="1494" t="s">
        <v>913</v>
      </c>
      <c r="F134" s="1256"/>
    </row>
    <row r="135" spans="1:6" ht="15" thickBot="1">
      <c r="A135" s="1258" t="s">
        <v>182</v>
      </c>
      <c r="B135" s="2284"/>
      <c r="C135" s="2285"/>
      <c r="D135" s="2285"/>
      <c r="E135" s="2286"/>
      <c r="F135" s="1256"/>
    </row>
    <row r="136" spans="1:6" ht="15" thickBot="1">
      <c r="A136" s="364" t="s">
        <v>171</v>
      </c>
      <c r="B136" s="507">
        <v>0</v>
      </c>
      <c r="C136" s="504">
        <f>ENVIRONMENT!H15</f>
        <v>0</v>
      </c>
      <c r="D136" s="507">
        <f t="shared" ref="D136:D139" si="13">C136*5/100+C136</f>
        <v>0</v>
      </c>
      <c r="E136" s="507">
        <f t="shared" ref="E136" si="14">D136*5/100+D136</f>
        <v>0</v>
      </c>
      <c r="F136" s="1256"/>
    </row>
    <row r="137" spans="1:6" ht="15" thickBot="1">
      <c r="A137" s="1275" t="s">
        <v>172</v>
      </c>
      <c r="B137" s="1504">
        <v>3335000</v>
      </c>
      <c r="C137" s="1505">
        <f>ENVIRONMENT!H110</f>
        <v>0</v>
      </c>
      <c r="D137" s="1505">
        <f t="shared" si="13"/>
        <v>0</v>
      </c>
      <c r="E137" s="1505">
        <f>D137*5/100+D137</f>
        <v>0</v>
      </c>
      <c r="F137" s="1256"/>
    </row>
    <row r="138" spans="1:6" ht="15" thickBot="1">
      <c r="A138" s="116" t="s">
        <v>173</v>
      </c>
      <c r="B138" s="507">
        <v>0</v>
      </c>
      <c r="C138" s="504">
        <v>0</v>
      </c>
      <c r="D138" s="507">
        <f t="shared" si="13"/>
        <v>0</v>
      </c>
      <c r="E138" s="507">
        <f>D138*5/100+D138</f>
        <v>0</v>
      </c>
      <c r="F138" s="1256"/>
    </row>
    <row r="139" spans="1:6" ht="15" thickBot="1">
      <c r="A139" s="116" t="s">
        <v>174</v>
      </c>
      <c r="B139" s="507">
        <v>0</v>
      </c>
      <c r="C139" s="504">
        <f>ENVIRONMENT!H123</f>
        <v>2000000</v>
      </c>
      <c r="D139" s="507">
        <f t="shared" si="13"/>
        <v>2100000</v>
      </c>
      <c r="E139" s="507">
        <f>D139*5/100+D139</f>
        <v>2205000</v>
      </c>
      <c r="F139" s="1256"/>
    </row>
    <row r="140" spans="1:6" ht="15" thickBot="1">
      <c r="A140" s="1483" t="s">
        <v>175</v>
      </c>
      <c r="B140" s="2283"/>
      <c r="C140" s="2283"/>
      <c r="D140" s="2283"/>
      <c r="E140" s="2283"/>
      <c r="F140" s="1256"/>
    </row>
    <row r="141" spans="1:6" ht="15" thickBot="1">
      <c r="A141" s="116" t="s">
        <v>176</v>
      </c>
      <c r="B141" s="507">
        <v>0</v>
      </c>
      <c r="C141" s="504">
        <v>0</v>
      </c>
      <c r="D141" s="785">
        <f t="shared" ref="D141" si="15">C141*5/100+C141</f>
        <v>0</v>
      </c>
      <c r="E141" s="785">
        <f>D141*5/100+D141</f>
        <v>0</v>
      </c>
      <c r="F141" s="1256"/>
    </row>
    <row r="142" spans="1:6" ht="15" thickBot="1">
      <c r="A142" s="116" t="s">
        <v>183</v>
      </c>
      <c r="B142" s="507">
        <v>0</v>
      </c>
      <c r="C142" s="504">
        <v>0</v>
      </c>
      <c r="D142" s="785">
        <f>C142*5/100+C142</f>
        <v>0</v>
      </c>
      <c r="E142" s="785">
        <f>D142*5/100+D142</f>
        <v>0</v>
      </c>
      <c r="F142" s="1256"/>
    </row>
    <row r="143" spans="1:6" ht="15" thickBot="1">
      <c r="A143" s="1517" t="s">
        <v>850</v>
      </c>
      <c r="B143" s="507">
        <v>0</v>
      </c>
      <c r="C143" s="1480">
        <f>ENVIRONMENT!H130</f>
        <v>0</v>
      </c>
      <c r="D143" s="785">
        <f>C143*5/100+C143</f>
        <v>0</v>
      </c>
      <c r="E143" s="785">
        <f>D143*5/100+D143</f>
        <v>0</v>
      </c>
      <c r="F143" s="1256"/>
    </row>
    <row r="144" spans="1:6" ht="15" thickBot="1">
      <c r="A144" s="1483" t="s">
        <v>184</v>
      </c>
      <c r="B144" s="1480">
        <f>SUM(B136+B137+B138+B139+B141+B142+B143)</f>
        <v>3335000</v>
      </c>
      <c r="C144" s="1294">
        <f>SUM(C136+C137+C138+C139+C141+C142+C143)</f>
        <v>2000000</v>
      </c>
      <c r="D144" s="1506">
        <f>SUM(D136+D137+D138+D139+D141+D142+D143)</f>
        <v>2100000</v>
      </c>
      <c r="E144" s="1506">
        <f>SUM(E136+E137+E138+E139+E141+E142+E143)</f>
        <v>2205000</v>
      </c>
      <c r="F144" s="1256"/>
    </row>
    <row r="145" spans="1:6" ht="15" customHeight="1" thickBot="1">
      <c r="A145" s="2226" t="s">
        <v>827</v>
      </c>
      <c r="B145" s="2226"/>
      <c r="C145" s="2226"/>
      <c r="D145" s="2226"/>
      <c r="E145" s="2226"/>
      <c r="F145" s="1256"/>
    </row>
    <row r="146" spans="1:6" ht="15" thickBot="1">
      <c r="A146" s="2226"/>
      <c r="B146" s="588" t="s">
        <v>240</v>
      </c>
      <c r="C146" s="1507" t="s">
        <v>241</v>
      </c>
      <c r="D146" s="2301" t="s">
        <v>242</v>
      </c>
      <c r="E146" s="2301"/>
      <c r="F146" s="1256"/>
    </row>
    <row r="147" spans="1:6" ht="15" thickBot="1">
      <c r="A147" s="2226"/>
      <c r="B147" s="1492" t="s">
        <v>155</v>
      </c>
      <c r="C147" s="1492" t="s">
        <v>156</v>
      </c>
      <c r="D147" s="1494" t="s">
        <v>778</v>
      </c>
      <c r="E147" s="1494" t="s">
        <v>913</v>
      </c>
      <c r="F147" s="1256"/>
    </row>
    <row r="148" spans="1:6" ht="15" thickBot="1">
      <c r="A148" s="1483" t="s">
        <v>182</v>
      </c>
      <c r="B148" s="2283"/>
      <c r="C148" s="2283"/>
      <c r="D148" s="2283"/>
      <c r="E148" s="2283"/>
      <c r="F148" s="1256"/>
    </row>
    <row r="149" spans="1:6" ht="15" thickBot="1">
      <c r="A149" s="1486" t="s">
        <v>171</v>
      </c>
      <c r="B149" s="507">
        <v>0</v>
      </c>
      <c r="C149" s="504">
        <f>ENVIRONMENT!I15</f>
        <v>0</v>
      </c>
      <c r="D149" s="507">
        <f t="shared" ref="D149:D152" si="16">C149*5/100+C149</f>
        <v>0</v>
      </c>
      <c r="E149" s="507">
        <f t="shared" ref="E149" si="17">D149*5/100+D149</f>
        <v>0</v>
      </c>
      <c r="F149" s="1256"/>
    </row>
    <row r="150" spans="1:6" ht="15" thickBot="1">
      <c r="A150" s="1486" t="s">
        <v>172</v>
      </c>
      <c r="B150" s="85">
        <v>1435000</v>
      </c>
      <c r="C150" s="1480">
        <f>ENVIRONMENT!I110</f>
        <v>1300000</v>
      </c>
      <c r="D150" s="1480">
        <f t="shared" si="16"/>
        <v>1365000</v>
      </c>
      <c r="E150" s="1480">
        <f>D150*5/100+D150</f>
        <v>1433250</v>
      </c>
      <c r="F150" s="1256"/>
    </row>
    <row r="151" spans="1:6" ht="15" thickBot="1">
      <c r="A151" s="1486" t="s">
        <v>173</v>
      </c>
      <c r="B151" s="507">
        <v>0</v>
      </c>
      <c r="C151" s="504">
        <v>0</v>
      </c>
      <c r="D151" s="507">
        <f t="shared" si="16"/>
        <v>0</v>
      </c>
      <c r="E151" s="507">
        <f>D151*5/100+D151</f>
        <v>0</v>
      </c>
      <c r="F151" s="1256"/>
    </row>
    <row r="152" spans="1:6" ht="15" thickBot="1">
      <c r="A152" s="1486" t="s">
        <v>174</v>
      </c>
      <c r="B152" s="507">
        <v>0</v>
      </c>
      <c r="C152" s="504">
        <f>ENVIRONMENT!I123</f>
        <v>0</v>
      </c>
      <c r="D152" s="507">
        <f t="shared" si="16"/>
        <v>0</v>
      </c>
      <c r="E152" s="507">
        <f>D152*5/100+D152</f>
        <v>0</v>
      </c>
      <c r="F152" s="1256"/>
    </row>
    <row r="153" spans="1:6" ht="15" thickBot="1">
      <c r="A153" s="409" t="s">
        <v>175</v>
      </c>
      <c r="B153" s="2283"/>
      <c r="C153" s="2283"/>
      <c r="D153" s="2283"/>
      <c r="E153" s="2283"/>
      <c r="F153" s="1256"/>
    </row>
    <row r="154" spans="1:6" ht="15" thickBot="1">
      <c r="A154" s="354" t="s">
        <v>176</v>
      </c>
      <c r="B154" s="355">
        <v>0</v>
      </c>
      <c r="C154" s="356">
        <v>0</v>
      </c>
      <c r="D154" s="392">
        <f t="shared" ref="D154" si="18">C154*5/100+C154</f>
        <v>0</v>
      </c>
      <c r="E154" s="392">
        <f>D154*5/100+D154</f>
        <v>0</v>
      </c>
      <c r="F154" s="1256"/>
    </row>
    <row r="155" spans="1:6" ht="15" thickBot="1">
      <c r="A155" s="354" t="s">
        <v>183</v>
      </c>
      <c r="B155" s="355">
        <v>0</v>
      </c>
      <c r="C155" s="356">
        <v>0</v>
      </c>
      <c r="D155" s="392">
        <f>C155*5/100+C155</f>
        <v>0</v>
      </c>
      <c r="E155" s="392">
        <f>D155*5/100+D155</f>
        <v>0</v>
      </c>
      <c r="F155" s="1256"/>
    </row>
    <row r="156" spans="1:6" ht="15" thickBot="1">
      <c r="A156" s="1517" t="s">
        <v>850</v>
      </c>
      <c r="B156" s="355">
        <v>0</v>
      </c>
      <c r="C156" s="356">
        <f>ENVIRONMENT!I130</f>
        <v>0</v>
      </c>
      <c r="D156" s="392">
        <f>C156*5/100+C156</f>
        <v>0</v>
      </c>
      <c r="E156" s="392">
        <f>D156*5/100+D156</f>
        <v>0</v>
      </c>
      <c r="F156" s="1256"/>
    </row>
    <row r="157" spans="1:6" ht="15" thickBot="1">
      <c r="A157" s="357" t="s">
        <v>184</v>
      </c>
      <c r="B157" s="84">
        <f>SUM(B149+B150+B151+B152+B154+B155+B156)</f>
        <v>1435000</v>
      </c>
      <c r="C157" s="1285">
        <f>SUM(C149+C150+C151+C152+C154+C155+C156)</f>
        <v>1300000</v>
      </c>
      <c r="D157" s="416">
        <f>SUM(D149+D150+D151+D152+D154+D155+D156)</f>
        <v>1365000</v>
      </c>
      <c r="E157" s="416">
        <f>SUM(E149+E150+E151+E152+E154+E155+E156)</f>
        <v>1433250</v>
      </c>
      <c r="F157" s="1256"/>
    </row>
    <row r="158" spans="1:6" ht="33" customHeight="1" thickBot="1">
      <c r="A158" s="2280" t="s">
        <v>828</v>
      </c>
      <c r="B158" s="2089"/>
      <c r="C158" s="2089"/>
      <c r="D158" s="2281"/>
      <c r="E158" s="2282"/>
    </row>
    <row r="159" spans="1:6" ht="15" thickBot="1">
      <c r="A159" s="2224"/>
      <c r="B159" s="345" t="s">
        <v>240</v>
      </c>
      <c r="C159" s="389" t="s">
        <v>241</v>
      </c>
      <c r="D159" s="2169" t="s">
        <v>242</v>
      </c>
      <c r="E159" s="2170"/>
    </row>
    <row r="160" spans="1:6" ht="15" thickBot="1">
      <c r="A160" s="2182"/>
      <c r="B160" s="1492" t="s">
        <v>155</v>
      </c>
      <c r="C160" s="1493" t="s">
        <v>156</v>
      </c>
      <c r="D160" s="1494" t="s">
        <v>778</v>
      </c>
      <c r="E160" s="1494" t="s">
        <v>913</v>
      </c>
    </row>
    <row r="161" spans="1:8" ht="24" customHeight="1" thickBot="1">
      <c r="A161" s="347" t="s">
        <v>182</v>
      </c>
      <c r="B161" s="2287"/>
      <c r="C161" s="2199"/>
      <c r="D161" s="2199"/>
      <c r="E161" s="2200"/>
    </row>
    <row r="162" spans="1:8" ht="15" thickBot="1">
      <c r="A162" s="354" t="s">
        <v>171</v>
      </c>
      <c r="B162" s="355">
        <v>0</v>
      </c>
      <c r="C162" s="356">
        <f>ENVIRONMENT!J15</f>
        <v>0</v>
      </c>
      <c r="D162" s="355">
        <f t="shared" ref="D162:E167" si="19">C162*5/100+C162</f>
        <v>0</v>
      </c>
      <c r="E162" s="355">
        <f t="shared" si="19"/>
        <v>0</v>
      </c>
    </row>
    <row r="163" spans="1:8" ht="15" thickBot="1">
      <c r="A163" s="354" t="s">
        <v>172</v>
      </c>
      <c r="B163" s="3">
        <v>3805000</v>
      </c>
      <c r="C163" s="1358">
        <f>ENVIRONMENT!J110</f>
        <v>17750000</v>
      </c>
      <c r="D163" s="1362">
        <f t="shared" si="19"/>
        <v>18637500</v>
      </c>
      <c r="E163" s="1359">
        <f>D163*5/100+D163</f>
        <v>19569375</v>
      </c>
      <c r="F163" s="368"/>
    </row>
    <row r="164" spans="1:8" ht="15" thickBot="1">
      <c r="A164" s="372" t="s">
        <v>173</v>
      </c>
      <c r="B164" s="1281">
        <v>0</v>
      </c>
      <c r="C164" s="356">
        <v>0</v>
      </c>
      <c r="D164" s="355">
        <f t="shared" si="19"/>
        <v>0</v>
      </c>
      <c r="E164" s="1279">
        <f>D164*5/100+D164</f>
        <v>0</v>
      </c>
    </row>
    <row r="165" spans="1:8" ht="15" thickBot="1">
      <c r="A165" s="354" t="s">
        <v>174</v>
      </c>
      <c r="B165" s="355">
        <v>0</v>
      </c>
      <c r="C165" s="1419">
        <f>ENVIRONMENT!J123</f>
        <v>1500000</v>
      </c>
      <c r="D165" s="355">
        <f t="shared" si="19"/>
        <v>1575000</v>
      </c>
      <c r="E165" s="355">
        <f>D165*5/100+D165</f>
        <v>1653750</v>
      </c>
    </row>
    <row r="166" spans="1:8" ht="26.15" customHeight="1" thickBot="1">
      <c r="A166" s="502" t="s">
        <v>175</v>
      </c>
      <c r="B166" s="2288"/>
      <c r="C166" s="2289"/>
      <c r="D166" s="2289"/>
      <c r="E166" s="2290"/>
    </row>
    <row r="167" spans="1:8">
      <c r="A167" s="354" t="s">
        <v>176</v>
      </c>
      <c r="B167" s="355">
        <v>0</v>
      </c>
      <c r="C167" s="356">
        <v>0</v>
      </c>
      <c r="D167" s="392">
        <f t="shared" si="19"/>
        <v>0</v>
      </c>
      <c r="E167" s="392">
        <f>D167*5/100+D167</f>
        <v>0</v>
      </c>
    </row>
    <row r="168" spans="1:8" ht="15" thickBot="1">
      <c r="A168" s="354" t="s">
        <v>183</v>
      </c>
      <c r="B168" s="355">
        <v>0</v>
      </c>
      <c r="C168" s="356">
        <v>0</v>
      </c>
      <c r="D168" s="392">
        <f>C168*5/100+C168</f>
        <v>0</v>
      </c>
      <c r="E168" s="392">
        <f>D168*5/100+D168</f>
        <v>0</v>
      </c>
    </row>
    <row r="169" spans="1:8" ht="15" thickBot="1">
      <c r="A169" s="1517" t="s">
        <v>850</v>
      </c>
      <c r="B169" s="355">
        <v>0</v>
      </c>
      <c r="C169" s="356">
        <f>ENVIRONMENT!J130</f>
        <v>0</v>
      </c>
      <c r="D169" s="392">
        <f>C169*5/100+C169</f>
        <v>0</v>
      </c>
      <c r="E169" s="392">
        <f>D169*5/100+D169</f>
        <v>0</v>
      </c>
    </row>
    <row r="170" spans="1:8" ht="31" customHeight="1" thickBot="1">
      <c r="A170" s="357" t="s">
        <v>184</v>
      </c>
      <c r="B170" s="3">
        <f>SUM(B162+B163+B164+B165+B167+B168+B169)</f>
        <v>3805000</v>
      </c>
      <c r="C170" s="1285">
        <f>SUM(C162+C163+C164+C165+C167+C168+C169)</f>
        <v>19250000</v>
      </c>
      <c r="D170" s="416">
        <f>SUM(D162+D163+D164+D165+D167+D168+D169)</f>
        <v>20212500</v>
      </c>
      <c r="E170" s="416">
        <f>SUM(E162+E163+E164+E165+E167+E168+E169)</f>
        <v>21223125</v>
      </c>
      <c r="H170" s="368"/>
    </row>
    <row r="171" spans="1:8" ht="15" thickBot="1">
      <c r="A171" s="2081"/>
      <c r="B171" s="2257"/>
      <c r="C171" s="2257"/>
      <c r="D171" s="2257"/>
      <c r="E171" s="2082"/>
      <c r="F171" s="349"/>
    </row>
    <row r="172" spans="1:8" ht="32.15" customHeight="1">
      <c r="A172" s="2182" t="s">
        <v>829</v>
      </c>
      <c r="B172" s="2096"/>
      <c r="C172" s="2096"/>
      <c r="D172" s="2178"/>
      <c r="E172" s="2179"/>
    </row>
    <row r="173" spans="1:8" ht="15" thickBot="1">
      <c r="A173" s="2311"/>
      <c r="B173" s="345" t="s">
        <v>240</v>
      </c>
      <c r="C173" s="389" t="s">
        <v>241</v>
      </c>
      <c r="D173" s="2169" t="s">
        <v>242</v>
      </c>
      <c r="E173" s="2170"/>
    </row>
    <row r="174" spans="1:8" ht="15" thickBot="1">
      <c r="A174" s="2312"/>
      <c r="B174" s="1492" t="s">
        <v>155</v>
      </c>
      <c r="C174" s="1493" t="s">
        <v>156</v>
      </c>
      <c r="D174" s="1494" t="s">
        <v>778</v>
      </c>
      <c r="E174" s="1494" t="s">
        <v>913</v>
      </c>
    </row>
    <row r="175" spans="1:8" ht="28" customHeight="1" thickBot="1">
      <c r="A175" s="347" t="s">
        <v>182</v>
      </c>
      <c r="B175" s="2292"/>
      <c r="C175" s="2196"/>
      <c r="D175" s="2196"/>
      <c r="E175" s="2197"/>
    </row>
    <row r="176" spans="1:8" ht="15" thickBot="1">
      <c r="A176" s="354" t="s">
        <v>171</v>
      </c>
      <c r="B176" s="355">
        <v>0</v>
      </c>
      <c r="C176" s="356">
        <f>SUM(ENVIRONMENT!N15+ENVIRONMENT!P15)</f>
        <v>0</v>
      </c>
      <c r="D176" s="355">
        <f t="shared" ref="D176:E181" si="20">C176*5/100+C176</f>
        <v>0</v>
      </c>
      <c r="E176" s="355">
        <f t="shared" si="20"/>
        <v>0</v>
      </c>
    </row>
    <row r="177" spans="1:6" ht="15" thickBot="1">
      <c r="A177" s="354" t="s">
        <v>172</v>
      </c>
      <c r="B177" s="3">
        <v>4910000</v>
      </c>
      <c r="C177" s="3">
        <f>SUM(ENVIRONMENT!N110+ENVIRONMENT!P110)</f>
        <v>6390000</v>
      </c>
      <c r="D177" s="1359">
        <f t="shared" si="20"/>
        <v>6709500</v>
      </c>
      <c r="E177" s="3">
        <f>D177*5/100+D177</f>
        <v>7044975</v>
      </c>
      <c r="F177" s="368"/>
    </row>
    <row r="178" spans="1:6" ht="15" thickBot="1">
      <c r="A178" s="354" t="s">
        <v>173</v>
      </c>
      <c r="B178" s="1279">
        <v>0</v>
      </c>
      <c r="C178" s="1357">
        <v>0</v>
      </c>
      <c r="D178" s="1279">
        <f t="shared" si="20"/>
        <v>0</v>
      </c>
      <c r="E178" s="1279">
        <f>D178*5/100+D178</f>
        <v>0</v>
      </c>
    </row>
    <row r="179" spans="1:6" ht="15" thickBot="1">
      <c r="A179" s="354" t="s">
        <v>174</v>
      </c>
      <c r="B179" s="355">
        <v>0</v>
      </c>
      <c r="C179" s="356">
        <f>SUM(ENVIRONMENT!N123+ENVIRONMENT!P123)</f>
        <v>0</v>
      </c>
      <c r="D179" s="355">
        <f t="shared" si="20"/>
        <v>0</v>
      </c>
      <c r="E179" s="355">
        <f>D179*5/100+D179</f>
        <v>0</v>
      </c>
    </row>
    <row r="180" spans="1:6" ht="27" customHeight="1">
      <c r="A180" s="347" t="s">
        <v>175</v>
      </c>
      <c r="B180" s="2195"/>
      <c r="C180" s="2196"/>
      <c r="D180" s="2196"/>
      <c r="E180" s="2197"/>
    </row>
    <row r="181" spans="1:6">
      <c r="A181" s="354" t="s">
        <v>176</v>
      </c>
      <c r="B181" s="355">
        <v>0</v>
      </c>
      <c r="C181" s="356">
        <v>0</v>
      </c>
      <c r="D181" s="392">
        <f t="shared" si="20"/>
        <v>0</v>
      </c>
      <c r="E181" s="392">
        <f>D181*5/100+D181</f>
        <v>0</v>
      </c>
    </row>
    <row r="182" spans="1:6" ht="15" thickBot="1">
      <c r="A182" s="354" t="s">
        <v>183</v>
      </c>
      <c r="B182" s="355">
        <v>0</v>
      </c>
      <c r="C182" s="356">
        <v>0</v>
      </c>
      <c r="D182" s="392">
        <f>C182*5/100+C182</f>
        <v>0</v>
      </c>
      <c r="E182" s="392">
        <f>D182*5/100+D182</f>
        <v>0</v>
      </c>
    </row>
    <row r="183" spans="1:6" ht="15" thickBot="1">
      <c r="A183" s="1517" t="s">
        <v>850</v>
      </c>
      <c r="B183" s="1280">
        <v>113500000</v>
      </c>
      <c r="C183" s="3">
        <f>SUM(ENVIRONMENT!N130+ENVIRONMENT!P130)</f>
        <v>242765059</v>
      </c>
      <c r="D183" s="1360">
        <f>C183*5/100+C183</f>
        <v>254903311.94999999</v>
      </c>
      <c r="E183" s="392">
        <f>D183*5/100+D183</f>
        <v>267648477.54749998</v>
      </c>
    </row>
    <row r="184" spans="1:6" ht="24.65" customHeight="1" thickBot="1">
      <c r="A184" s="357" t="s">
        <v>184</v>
      </c>
      <c r="B184" s="3">
        <f>SUM(B176+B177+B178+B179+B181+B182+B183)</f>
        <v>118410000</v>
      </c>
      <c r="C184" s="1361">
        <f>SUM(C176+C177+C178+C179+C181+C182+C183)</f>
        <v>249155059</v>
      </c>
      <c r="D184" s="416">
        <f>SUM(D176+D177+D178+D179+D181+D182+D183)</f>
        <v>261612811.94999999</v>
      </c>
      <c r="E184" s="416">
        <f>SUM(E176+E177+E178+E179+E181+E182+E183)</f>
        <v>274693452.54750001</v>
      </c>
    </row>
    <row r="185" spans="1:6" ht="24" customHeight="1" thickBot="1">
      <c r="A185" s="2226" t="s">
        <v>522</v>
      </c>
      <c r="B185" s="2226"/>
      <c r="C185" s="2226"/>
      <c r="D185" s="2226"/>
      <c r="E185" s="2226"/>
      <c r="F185" s="277"/>
    </row>
    <row r="186" spans="1:6" ht="15" thickBot="1">
      <c r="A186" s="2313"/>
      <c r="B186" s="361" t="s">
        <v>240</v>
      </c>
      <c r="C186" s="582" t="s">
        <v>241</v>
      </c>
      <c r="D186" s="2190" t="s">
        <v>242</v>
      </c>
      <c r="E186" s="2191"/>
    </row>
    <row r="187" spans="1:6" ht="15" thickBot="1">
      <c r="A187" s="2279"/>
      <c r="B187" s="1492" t="s">
        <v>155</v>
      </c>
      <c r="C187" s="1493" t="s">
        <v>156</v>
      </c>
      <c r="D187" s="1494" t="s">
        <v>778</v>
      </c>
      <c r="E187" s="1494" t="s">
        <v>913</v>
      </c>
    </row>
    <row r="188" spans="1:6" ht="29.15" customHeight="1" thickBot="1">
      <c r="A188" s="347" t="s">
        <v>182</v>
      </c>
      <c r="B188" s="355"/>
      <c r="C188" s="584"/>
      <c r="D188" s="2198"/>
      <c r="E188" s="2200"/>
    </row>
    <row r="189" spans="1:6" ht="15" thickBot="1">
      <c r="A189" s="354" t="s">
        <v>171</v>
      </c>
      <c r="B189" s="355">
        <v>0</v>
      </c>
      <c r="C189" s="356">
        <f>ENVIRONMENT!L15</f>
        <v>0</v>
      </c>
      <c r="D189" s="355">
        <f t="shared" ref="D189:E194" si="21">C189*5/100+C189</f>
        <v>0</v>
      </c>
      <c r="E189" s="355">
        <f t="shared" si="21"/>
        <v>0</v>
      </c>
    </row>
    <row r="190" spans="1:6" ht="15" thickBot="1">
      <c r="A190" s="354" t="s">
        <v>172</v>
      </c>
      <c r="B190" s="3">
        <v>3310000</v>
      </c>
      <c r="C190" s="1283">
        <f>ENVIRONMENT!L110</f>
        <v>0</v>
      </c>
      <c r="D190" s="355">
        <f t="shared" si="21"/>
        <v>0</v>
      </c>
      <c r="E190" s="355">
        <f>D190*5/100+D190</f>
        <v>0</v>
      </c>
    </row>
    <row r="191" spans="1:6" ht="15" thickBot="1">
      <c r="A191" s="354" t="s">
        <v>173</v>
      </c>
      <c r="B191" s="1279">
        <v>0</v>
      </c>
      <c r="C191" s="356">
        <v>0</v>
      </c>
      <c r="D191" s="355">
        <f t="shared" si="21"/>
        <v>0</v>
      </c>
      <c r="E191" s="355">
        <f>D191*5/100+D191</f>
        <v>0</v>
      </c>
    </row>
    <row r="192" spans="1:6" ht="15" thickBot="1">
      <c r="A192" s="354" t="s">
        <v>174</v>
      </c>
      <c r="B192" s="355">
        <v>0</v>
      </c>
      <c r="C192" s="356">
        <f>ENVIRONMENT!L123</f>
        <v>0</v>
      </c>
      <c r="D192" s="355">
        <f t="shared" si="21"/>
        <v>0</v>
      </c>
      <c r="E192" s="355">
        <f>D192*5/100+D192</f>
        <v>0</v>
      </c>
    </row>
    <row r="193" spans="1:6" ht="27" customHeight="1">
      <c r="A193" s="347" t="s">
        <v>175</v>
      </c>
      <c r="B193" s="2198"/>
      <c r="C193" s="2199"/>
      <c r="D193" s="2199"/>
      <c r="E193" s="2200"/>
    </row>
    <row r="194" spans="1:6">
      <c r="A194" s="354" t="s">
        <v>176</v>
      </c>
      <c r="B194" s="355">
        <v>0</v>
      </c>
      <c r="C194" s="356">
        <v>0</v>
      </c>
      <c r="D194" s="392">
        <f t="shared" si="21"/>
        <v>0</v>
      </c>
      <c r="E194" s="392">
        <f>D194*5/100+D194</f>
        <v>0</v>
      </c>
    </row>
    <row r="195" spans="1:6" ht="15" thickBot="1">
      <c r="A195" s="354" t="s">
        <v>183</v>
      </c>
      <c r="B195" s="355">
        <v>0</v>
      </c>
      <c r="C195" s="356">
        <v>0</v>
      </c>
      <c r="D195" s="392">
        <f>C195*5/100+C195</f>
        <v>0</v>
      </c>
      <c r="E195" s="392">
        <f>D195*5/100+D195</f>
        <v>0</v>
      </c>
    </row>
    <row r="196" spans="1:6" ht="15" thickBot="1">
      <c r="A196" s="1517" t="s">
        <v>850</v>
      </c>
      <c r="B196" s="610">
        <v>7500000</v>
      </c>
      <c r="C196" s="356">
        <f>ENVIRONMENT!L130</f>
        <v>0</v>
      </c>
      <c r="D196" s="392">
        <f>C196*5/100+C196</f>
        <v>0</v>
      </c>
      <c r="E196" s="392">
        <f>D196*5/100+D196</f>
        <v>0</v>
      </c>
    </row>
    <row r="197" spans="1:6" ht="30" customHeight="1" thickBot="1">
      <c r="A197" s="357" t="s">
        <v>184</v>
      </c>
      <c r="B197" s="417">
        <f>SUM(B189+B190+B191+B192+B194+B195+B196)</f>
        <v>10810000</v>
      </c>
      <c r="C197" s="419">
        <f>SUM(C189+C190+C191+C192+C194+C195+C196)</f>
        <v>0</v>
      </c>
      <c r="D197" s="416">
        <f>SUM(D189+D190+D191+D192+D194+D195+D196)</f>
        <v>0</v>
      </c>
      <c r="E197" s="416">
        <f>SUM(E189+E190+E191+E192+E194+E195+E196)</f>
        <v>0</v>
      </c>
    </row>
    <row r="198" spans="1:6" ht="15" thickBot="1">
      <c r="A198" s="2314"/>
      <c r="B198" s="2315"/>
      <c r="C198" s="2315"/>
      <c r="D198" s="2315"/>
      <c r="E198" s="2316"/>
      <c r="F198" s="401"/>
    </row>
    <row r="199" spans="1:6" ht="34" customHeight="1">
      <c r="A199" s="585" t="s">
        <v>523</v>
      </c>
      <c r="B199" s="575"/>
      <c r="C199" s="156"/>
      <c r="D199" s="575"/>
      <c r="E199" s="586"/>
    </row>
    <row r="200" spans="1:6" ht="15" thickBot="1">
      <c r="A200" s="587"/>
      <c r="B200" s="588" t="s">
        <v>240</v>
      </c>
      <c r="C200" s="389" t="s">
        <v>241</v>
      </c>
      <c r="D200" s="2258" t="s">
        <v>242</v>
      </c>
      <c r="E200" s="2291"/>
    </row>
    <row r="201" spans="1:6" ht="15" thickBot="1">
      <c r="A201" s="589"/>
      <c r="B201" s="1492" t="s">
        <v>155</v>
      </c>
      <c r="C201" s="1493" t="s">
        <v>156</v>
      </c>
      <c r="D201" s="1494" t="s">
        <v>778</v>
      </c>
      <c r="E201" s="1494" t="s">
        <v>913</v>
      </c>
    </row>
    <row r="202" spans="1:6" ht="26.15" customHeight="1" thickBot="1">
      <c r="A202" s="590" t="s">
        <v>182</v>
      </c>
      <c r="B202" s="2287"/>
      <c r="C202" s="2199"/>
      <c r="D202" s="2199"/>
      <c r="E202" s="2200"/>
    </row>
    <row r="203" spans="1:6" ht="15" thickBot="1">
      <c r="A203" s="354" t="s">
        <v>171</v>
      </c>
      <c r="B203" s="355">
        <v>0</v>
      </c>
      <c r="C203" s="356">
        <f>ENVIRONMENT!M15</f>
        <v>0</v>
      </c>
      <c r="D203" s="355">
        <f t="shared" ref="D203:E208" si="22">C203*5/100+C203</f>
        <v>0</v>
      </c>
      <c r="E203" s="355">
        <f t="shared" si="22"/>
        <v>0</v>
      </c>
    </row>
    <row r="204" spans="1:6" ht="15" thickBot="1">
      <c r="A204" s="354" t="s">
        <v>172</v>
      </c>
      <c r="B204" s="3">
        <v>1600000</v>
      </c>
      <c r="C204" s="1358">
        <f>ENVIRONMENT!M110</f>
        <v>1490000</v>
      </c>
      <c r="D204" s="1356">
        <f t="shared" si="22"/>
        <v>1564500</v>
      </c>
      <c r="E204" s="1358">
        <f>D204*5/100+D204</f>
        <v>1642725</v>
      </c>
    </row>
    <row r="205" spans="1:6" ht="15" thickBot="1">
      <c r="A205" s="354" t="s">
        <v>173</v>
      </c>
      <c r="B205" s="1279">
        <v>0</v>
      </c>
      <c r="C205" s="1357">
        <v>0</v>
      </c>
      <c r="D205" s="355">
        <f t="shared" si="22"/>
        <v>0</v>
      </c>
      <c r="E205" s="355">
        <f>D205*5/100+D205</f>
        <v>0</v>
      </c>
    </row>
    <row r="206" spans="1:6" ht="15" thickBot="1">
      <c r="A206" s="354" t="s">
        <v>174</v>
      </c>
      <c r="B206" s="355">
        <v>0</v>
      </c>
      <c r="C206" s="356">
        <f>ENVIRONMENT!M123</f>
        <v>0</v>
      </c>
      <c r="D206" s="355">
        <f t="shared" si="22"/>
        <v>0</v>
      </c>
      <c r="E206" s="355">
        <f>D206*5/100+D206</f>
        <v>0</v>
      </c>
    </row>
    <row r="207" spans="1:6" ht="28" customHeight="1">
      <c r="A207" s="347" t="s">
        <v>175</v>
      </c>
      <c r="B207" s="2198"/>
      <c r="C207" s="2199"/>
      <c r="D207" s="2199"/>
      <c r="E207" s="2200"/>
    </row>
    <row r="208" spans="1:6">
      <c r="A208" s="372" t="s">
        <v>176</v>
      </c>
      <c r="B208" s="385">
        <v>0</v>
      </c>
      <c r="C208" s="393">
        <v>0</v>
      </c>
      <c r="D208" s="387">
        <f t="shared" si="22"/>
        <v>0</v>
      </c>
      <c r="E208" s="387">
        <f>D208*5/100+D208</f>
        <v>0</v>
      </c>
    </row>
    <row r="209" spans="1:5" ht="15" thickBot="1">
      <c r="A209" s="354" t="s">
        <v>183</v>
      </c>
      <c r="B209" s="355">
        <v>0</v>
      </c>
      <c r="C209" s="393">
        <v>0</v>
      </c>
      <c r="D209" s="387">
        <f>C209*5/100+C209</f>
        <v>0</v>
      </c>
      <c r="E209" s="387">
        <f>D209*5/100+D209</f>
        <v>0</v>
      </c>
    </row>
    <row r="210" spans="1:5" ht="15" thickBot="1">
      <c r="A210" s="1517" t="s">
        <v>850</v>
      </c>
      <c r="B210" s="3">
        <v>4000000</v>
      </c>
      <c r="C210" s="1419">
        <f>ENVIRONMENT!M130</f>
        <v>0</v>
      </c>
      <c r="D210" s="400">
        <f>C210*5/100+C210</f>
        <v>0</v>
      </c>
      <c r="E210" s="400">
        <f>D210*5/100+D210</f>
        <v>0</v>
      </c>
    </row>
    <row r="211" spans="1:5">
      <c r="A211" s="2302" t="s">
        <v>193</v>
      </c>
      <c r="B211" s="2303">
        <f t="shared" ref="B211:E212" si="23">SUM(B203+B204+B205+B206+B208+B209+B210)</f>
        <v>5600000</v>
      </c>
      <c r="C211" s="2305">
        <f t="shared" si="23"/>
        <v>1490000</v>
      </c>
      <c r="D211" s="2307">
        <f t="shared" si="23"/>
        <v>1564500</v>
      </c>
      <c r="E211" s="2309">
        <f t="shared" si="23"/>
        <v>1642725</v>
      </c>
    </row>
    <row r="212" spans="1:5" ht="16" customHeight="1" thickBot="1">
      <c r="A212" s="2279"/>
      <c r="B212" s="2304">
        <f t="shared" si="23"/>
        <v>11200000</v>
      </c>
      <c r="C212" s="2306">
        <f t="shared" si="23"/>
        <v>2980000</v>
      </c>
      <c r="D212" s="2308">
        <f t="shared" si="23"/>
        <v>3129000</v>
      </c>
      <c r="E212" s="2310">
        <f t="shared" si="23"/>
        <v>3285450</v>
      </c>
    </row>
    <row r="213" spans="1:5" ht="34" customHeight="1" thickBot="1">
      <c r="A213" s="1255" t="s">
        <v>824</v>
      </c>
      <c r="B213" s="1257"/>
      <c r="C213" s="1253"/>
      <c r="D213" s="1257"/>
      <c r="E213" s="586"/>
    </row>
    <row r="214" spans="1:5" ht="15" thickBot="1">
      <c r="A214" s="1254"/>
      <c r="B214" s="588" t="s">
        <v>240</v>
      </c>
      <c r="C214" s="389" t="s">
        <v>241</v>
      </c>
      <c r="D214" s="2258" t="s">
        <v>242</v>
      </c>
      <c r="E214" s="2291"/>
    </row>
    <row r="215" spans="1:5" ht="15" thickBot="1">
      <c r="A215" s="589"/>
      <c r="B215" s="1492" t="s">
        <v>155</v>
      </c>
      <c r="C215" s="1493" t="s">
        <v>156</v>
      </c>
      <c r="D215" s="1494" t="s">
        <v>778</v>
      </c>
      <c r="E215" s="1494" t="s">
        <v>913</v>
      </c>
    </row>
    <row r="216" spans="1:5" ht="26.15" customHeight="1" thickBot="1">
      <c r="A216" s="590" t="s">
        <v>182</v>
      </c>
      <c r="B216" s="2287"/>
      <c r="C216" s="2199"/>
      <c r="D216" s="2199"/>
      <c r="E216" s="2200"/>
    </row>
    <row r="217" spans="1:5" ht="15" thickBot="1">
      <c r="A217" s="354" t="s">
        <v>171</v>
      </c>
      <c r="B217" s="355">
        <v>0</v>
      </c>
      <c r="C217" s="356">
        <f>ENVIRONMENT!O15</f>
        <v>0</v>
      </c>
      <c r="D217" s="355">
        <f t="shared" ref="D217:D220" si="24">C217*5/100+C217</f>
        <v>0</v>
      </c>
      <c r="E217" s="355">
        <f t="shared" ref="E217" si="25">D217*5/100+D217</f>
        <v>0</v>
      </c>
    </row>
    <row r="218" spans="1:5" ht="15" thickBot="1">
      <c r="A218" s="354" t="s">
        <v>172</v>
      </c>
      <c r="B218" s="355">
        <v>0</v>
      </c>
      <c r="C218" s="356">
        <f>ENVIRONMENT!O110</f>
        <v>4900000</v>
      </c>
      <c r="D218" s="355">
        <f t="shared" si="24"/>
        <v>5145000</v>
      </c>
      <c r="E218" s="355">
        <f>D218*5/100+D218</f>
        <v>5402250</v>
      </c>
    </row>
    <row r="219" spans="1:5" ht="15" thickBot="1">
      <c r="A219" s="354" t="s">
        <v>173</v>
      </c>
      <c r="B219" s="355">
        <v>0</v>
      </c>
      <c r="C219" s="356">
        <v>0</v>
      </c>
      <c r="D219" s="355">
        <f t="shared" si="24"/>
        <v>0</v>
      </c>
      <c r="E219" s="355">
        <f>D219*5/100+D219</f>
        <v>0</v>
      </c>
    </row>
    <row r="220" spans="1:5" ht="15" thickBot="1">
      <c r="A220" s="354" t="s">
        <v>174</v>
      </c>
      <c r="B220" s="355">
        <v>0</v>
      </c>
      <c r="C220" s="356">
        <f>ENVIRONMENT!O123</f>
        <v>0</v>
      </c>
      <c r="D220" s="355">
        <f t="shared" si="24"/>
        <v>0</v>
      </c>
      <c r="E220" s="355">
        <f>D220*5/100+D220</f>
        <v>0</v>
      </c>
    </row>
    <row r="221" spans="1:5" ht="28" customHeight="1" thickBot="1">
      <c r="A221" s="1258" t="s">
        <v>175</v>
      </c>
      <c r="B221" s="2198"/>
      <c r="C221" s="2285"/>
      <c r="D221" s="2285"/>
      <c r="E221" s="2286"/>
    </row>
    <row r="222" spans="1:5" ht="15" thickBot="1">
      <c r="A222" s="372" t="s">
        <v>176</v>
      </c>
      <c r="B222" s="1511">
        <v>0</v>
      </c>
      <c r="C222" s="221" t="e">
        <f>ENVIRONMENT!#REF!+ENVIRONMENT!O125+ENVIRONMENT!#REF!</f>
        <v>#REF!</v>
      </c>
      <c r="D222" s="1562" t="e">
        <f t="shared" ref="D222" si="26">C222*5/100+C222</f>
        <v>#REF!</v>
      </c>
      <c r="E222" s="1562" t="e">
        <f>D222*5/100+D222</f>
        <v>#REF!</v>
      </c>
    </row>
    <row r="223" spans="1:5" ht="15" thickBot="1">
      <c r="A223" s="354" t="s">
        <v>183</v>
      </c>
      <c r="B223" s="1551">
        <v>0</v>
      </c>
      <c r="C223" s="1567">
        <v>0</v>
      </c>
      <c r="D223" s="1562">
        <f>C223*5/100+C223</f>
        <v>0</v>
      </c>
      <c r="E223" s="1562">
        <f>D223*5/100+D223</f>
        <v>0</v>
      </c>
    </row>
    <row r="224" spans="1:5" ht="15" thickBot="1">
      <c r="A224" s="1517" t="s">
        <v>850</v>
      </c>
      <c r="B224" s="3">
        <v>102000000</v>
      </c>
      <c r="C224" s="1481">
        <f>ENVIRONMENT!O130</f>
        <v>242765059</v>
      </c>
      <c r="D224" s="400">
        <f>C224*5/100+C224</f>
        <v>254903311.94999999</v>
      </c>
      <c r="E224" s="400">
        <f>D224*5/100+D224</f>
        <v>267648477.54749998</v>
      </c>
    </row>
    <row r="225" spans="1:5">
      <c r="A225" s="2302" t="s">
        <v>193</v>
      </c>
      <c r="B225" s="2317">
        <f t="shared" ref="B225:E225" si="27">SUM(B217+B218+B219+B220+B222+B223+B224)</f>
        <v>102000000</v>
      </c>
      <c r="C225" s="2305" t="e">
        <f t="shared" si="27"/>
        <v>#REF!</v>
      </c>
      <c r="D225" s="2307" t="e">
        <f t="shared" si="27"/>
        <v>#REF!</v>
      </c>
      <c r="E225" s="2309" t="e">
        <f t="shared" si="27"/>
        <v>#REF!</v>
      </c>
    </row>
    <row r="226" spans="1:5" ht="16" customHeight="1" thickBot="1">
      <c r="A226" s="2279"/>
      <c r="B226" s="2318">
        <f t="shared" ref="B226:E226" si="28">SUM(B218+B219+B220+B221+B223+B224+B225)</f>
        <v>204000000</v>
      </c>
      <c r="C226" s="2306" t="e">
        <f t="shared" si="28"/>
        <v>#REF!</v>
      </c>
      <c r="D226" s="2308" t="e">
        <f t="shared" si="28"/>
        <v>#REF!</v>
      </c>
      <c r="E226" s="2310" t="e">
        <f t="shared" si="28"/>
        <v>#REF!</v>
      </c>
    </row>
    <row r="227" spans="1:5">
      <c r="B227" s="1278"/>
    </row>
  </sheetData>
  <mergeCells count="99">
    <mergeCell ref="B216:E216"/>
    <mergeCell ref="B221:E221"/>
    <mergeCell ref="A225:A226"/>
    <mergeCell ref="B225:B226"/>
    <mergeCell ref="C225:C226"/>
    <mergeCell ref="D225:D226"/>
    <mergeCell ref="E225:E226"/>
    <mergeCell ref="D146:E146"/>
    <mergeCell ref="B148:E148"/>
    <mergeCell ref="B153:E153"/>
    <mergeCell ref="D214:E214"/>
    <mergeCell ref="A211:A212"/>
    <mergeCell ref="B211:B212"/>
    <mergeCell ref="C211:C212"/>
    <mergeCell ref="D211:D212"/>
    <mergeCell ref="E211:E212"/>
    <mergeCell ref="B207:E207"/>
    <mergeCell ref="A159:A160"/>
    <mergeCell ref="A173:A174"/>
    <mergeCell ref="A186:A187"/>
    <mergeCell ref="D188:E188"/>
    <mergeCell ref="B193:E193"/>
    <mergeCell ref="A198:E198"/>
    <mergeCell ref="A78:A79"/>
    <mergeCell ref="A92:A93"/>
    <mergeCell ref="A106:A107"/>
    <mergeCell ref="A105:E105"/>
    <mergeCell ref="D92:E92"/>
    <mergeCell ref="B94:E94"/>
    <mergeCell ref="B99:E99"/>
    <mergeCell ref="A104:E104"/>
    <mergeCell ref="D78:E78"/>
    <mergeCell ref="B80:E80"/>
    <mergeCell ref="B85:E85"/>
    <mergeCell ref="A90:E90"/>
    <mergeCell ref="A91:E91"/>
    <mergeCell ref="D106:E106"/>
    <mergeCell ref="D200:E200"/>
    <mergeCell ref="B202:E202"/>
    <mergeCell ref="D173:E173"/>
    <mergeCell ref="B175:E175"/>
    <mergeCell ref="B180:E180"/>
    <mergeCell ref="A185:E185"/>
    <mergeCell ref="D186:E186"/>
    <mergeCell ref="D159:E159"/>
    <mergeCell ref="B161:E161"/>
    <mergeCell ref="B166:E166"/>
    <mergeCell ref="A171:E171"/>
    <mergeCell ref="A172:E172"/>
    <mergeCell ref="B108:E108"/>
    <mergeCell ref="B113:E113"/>
    <mergeCell ref="A118:E118"/>
    <mergeCell ref="A158:E158"/>
    <mergeCell ref="A119:E119"/>
    <mergeCell ref="A120:A121"/>
    <mergeCell ref="D120:E120"/>
    <mergeCell ref="B122:E122"/>
    <mergeCell ref="B127:E127"/>
    <mergeCell ref="A132:E132"/>
    <mergeCell ref="A133:A134"/>
    <mergeCell ref="D133:E133"/>
    <mergeCell ref="B135:E135"/>
    <mergeCell ref="B140:E140"/>
    <mergeCell ref="A145:E145"/>
    <mergeCell ref="A146:A147"/>
    <mergeCell ref="B66:E66"/>
    <mergeCell ref="B71:E71"/>
    <mergeCell ref="A76:E76"/>
    <mergeCell ref="A77:E77"/>
    <mergeCell ref="A51:E51"/>
    <mergeCell ref="B52:E52"/>
    <mergeCell ref="B57:E57"/>
    <mergeCell ref="A62:E62"/>
    <mergeCell ref="A63:E63"/>
    <mergeCell ref="A64:A65"/>
    <mergeCell ref="D64:E64"/>
    <mergeCell ref="B37:E37"/>
    <mergeCell ref="B42:E42"/>
    <mergeCell ref="D49:E49"/>
    <mergeCell ref="A15:E15"/>
    <mergeCell ref="A16:E16"/>
    <mergeCell ref="D17:E17"/>
    <mergeCell ref="A24:E24"/>
    <mergeCell ref="A25:E25"/>
    <mergeCell ref="A48:E48"/>
    <mergeCell ref="A49:A50"/>
    <mergeCell ref="A17:A18"/>
    <mergeCell ref="A26:A27"/>
    <mergeCell ref="A35:A36"/>
    <mergeCell ref="D26:E26"/>
    <mergeCell ref="D35:E35"/>
    <mergeCell ref="A2:B2"/>
    <mergeCell ref="D3:E3"/>
    <mergeCell ref="A5:E5"/>
    <mergeCell ref="A6:E6"/>
    <mergeCell ref="D11:E11"/>
    <mergeCell ref="A3:A4"/>
    <mergeCell ref="A11:A12"/>
    <mergeCell ref="A9:E10"/>
  </mergeCells>
  <hyperlinks>
    <hyperlink ref="A5" r:id="rId1"/>
  </hyperlinks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zoomScaleNormal="100" workbookViewId="0">
      <selection activeCell="B4" sqref="B4:E4"/>
    </sheetView>
  </sheetViews>
  <sheetFormatPr defaultColWidth="11" defaultRowHeight="13"/>
  <cols>
    <col min="1" max="1" width="35" style="1078" customWidth="1"/>
    <col min="2" max="2" width="20" style="1078" customWidth="1"/>
    <col min="3" max="3" width="14" style="1079" customWidth="1"/>
    <col min="4" max="4" width="14.1796875" style="1078" customWidth="1"/>
    <col min="5" max="5" width="14.453125" style="1078" customWidth="1"/>
    <col min="6" max="16384" width="11" style="1078"/>
  </cols>
  <sheetData>
    <row r="1" spans="1:6">
      <c r="A1" s="1685" t="s">
        <v>917</v>
      </c>
    </row>
    <row r="2" spans="1:6" ht="13.5">
      <c r="A2" s="2319" t="s">
        <v>500</v>
      </c>
      <c r="B2" s="2320"/>
      <c r="C2" s="1080"/>
      <c r="D2" s="1076"/>
      <c r="E2" s="1076"/>
    </row>
    <row r="3" spans="1:6" ht="13.5" thickBot="1">
      <c r="A3" s="2327" t="s">
        <v>150</v>
      </c>
      <c r="B3" s="1081" t="s">
        <v>240</v>
      </c>
      <c r="C3" s="1082" t="s">
        <v>241</v>
      </c>
      <c r="D3" s="2321" t="s">
        <v>242</v>
      </c>
      <c r="E3" s="2322"/>
    </row>
    <row r="4" spans="1:6" ht="13.5" thickBot="1">
      <c r="A4" s="2328"/>
      <c r="B4" s="1516" t="s">
        <v>155</v>
      </c>
      <c r="C4" s="1514" t="s">
        <v>156</v>
      </c>
      <c r="D4" s="1515" t="s">
        <v>778</v>
      </c>
      <c r="E4" s="1515" t="s">
        <v>913</v>
      </c>
    </row>
    <row r="5" spans="1:6" ht="27" customHeight="1" thickBot="1">
      <c r="A5" s="2323" t="s">
        <v>157</v>
      </c>
      <c r="B5" s="2323"/>
      <c r="C5" s="2323"/>
      <c r="D5" s="2323"/>
      <c r="E5" s="2323"/>
    </row>
    <row r="6" spans="1:6">
      <c r="A6" s="1084" t="s">
        <v>158</v>
      </c>
      <c r="B6" s="2324"/>
      <c r="C6" s="2325"/>
      <c r="D6" s="2325"/>
      <c r="E6" s="2326"/>
    </row>
    <row r="7" spans="1:6" ht="26">
      <c r="A7" s="1085" t="s">
        <v>159</v>
      </c>
      <c r="B7" s="1086">
        <v>197580594</v>
      </c>
      <c r="C7" s="1087">
        <f>COMMERCE!C133</f>
        <v>471418214</v>
      </c>
      <c r="D7" s="1086">
        <f>C7*5/100+C7</f>
        <v>494989124.69999999</v>
      </c>
      <c r="E7" s="1086">
        <f>D7*5/100+D7</f>
        <v>519738580.935</v>
      </c>
    </row>
    <row r="8" spans="1:6" ht="26.15" customHeight="1">
      <c r="A8" s="1088" t="s">
        <v>160</v>
      </c>
      <c r="B8" s="1089">
        <f>SUM(B7)</f>
        <v>197580594</v>
      </c>
      <c r="C8" s="1090">
        <f>SUM(C7)</f>
        <v>471418214</v>
      </c>
      <c r="D8" s="1089">
        <f>SUM(D7)</f>
        <v>494989124.69999999</v>
      </c>
      <c r="E8" s="1089">
        <f>SUM(E7)</f>
        <v>519738580.935</v>
      </c>
    </row>
    <row r="9" spans="1:6" ht="27" customHeight="1">
      <c r="A9" s="1793" t="s">
        <v>501</v>
      </c>
      <c r="B9" s="1793"/>
      <c r="C9" s="1793"/>
      <c r="D9" s="1793"/>
      <c r="E9" s="1793"/>
      <c r="F9" s="1076"/>
    </row>
    <row r="10" spans="1:6" ht="13.5" thickBot="1">
      <c r="A10" s="2340"/>
      <c r="B10" s="1091" t="s">
        <v>240</v>
      </c>
      <c r="C10" s="1092" t="s">
        <v>241</v>
      </c>
      <c r="D10" s="2335" t="s">
        <v>242</v>
      </c>
      <c r="E10" s="2336"/>
    </row>
    <row r="11" spans="1:6" ht="13.5" thickBot="1">
      <c r="A11" s="2341"/>
      <c r="B11" s="1516" t="s">
        <v>155</v>
      </c>
      <c r="C11" s="1514" t="s">
        <v>156</v>
      </c>
      <c r="D11" s="1515" t="s">
        <v>778</v>
      </c>
      <c r="E11" s="1515" t="s">
        <v>913</v>
      </c>
    </row>
    <row r="12" spans="1:6" ht="26.5" thickBot="1">
      <c r="A12" s="1085" t="s">
        <v>502</v>
      </c>
      <c r="B12" s="3">
        <v>76138440</v>
      </c>
      <c r="C12" s="1355">
        <f>COMMERCE!E133</f>
        <v>200000</v>
      </c>
      <c r="D12" s="1086">
        <f>C12*5/100+C12</f>
        <v>210000</v>
      </c>
      <c r="E12" s="1094">
        <f>D12*5/100+D12</f>
        <v>220500</v>
      </c>
    </row>
    <row r="13" spans="1:6" ht="26.5" thickBot="1">
      <c r="A13" s="1085" t="s">
        <v>503</v>
      </c>
      <c r="B13" s="1346">
        <v>0</v>
      </c>
      <c r="C13" s="1352">
        <f>COMMERCE!F133</f>
        <v>12500000</v>
      </c>
      <c r="D13" s="1086">
        <f>C13*5/100+C13</f>
        <v>13125000</v>
      </c>
      <c r="E13" s="1094">
        <f>D13*5/100+D13</f>
        <v>13781250</v>
      </c>
    </row>
    <row r="14" spans="1:6" ht="30" customHeight="1" thickBot="1">
      <c r="A14" s="1088" t="s">
        <v>294</v>
      </c>
      <c r="B14" s="1346">
        <f>SUM(B12:B13)</f>
        <v>76138440</v>
      </c>
      <c r="C14" s="1354">
        <f>SUM(C12:C13)</f>
        <v>12700000</v>
      </c>
      <c r="D14" s="1096">
        <f>SUM(D12:D13)</f>
        <v>13335000</v>
      </c>
      <c r="E14" s="1096">
        <f>SUM(E12:E13)</f>
        <v>14001750</v>
      </c>
    </row>
    <row r="15" spans="1:6" ht="13.5" thickBot="1">
      <c r="A15" s="1812"/>
      <c r="B15" s="1813"/>
      <c r="C15" s="1813"/>
      <c r="D15" s="1813"/>
      <c r="E15" s="1814"/>
      <c r="F15" s="1076"/>
    </row>
    <row r="16" spans="1:6" ht="33" customHeight="1">
      <c r="A16" s="2337" t="s">
        <v>504</v>
      </c>
      <c r="B16" s="1827"/>
      <c r="C16" s="1827"/>
      <c r="D16" s="2338"/>
      <c r="E16" s="2339"/>
    </row>
    <row r="17" spans="1:7" ht="13.5" thickBot="1">
      <c r="A17" s="2327"/>
      <c r="B17" s="1081" t="s">
        <v>240</v>
      </c>
      <c r="C17" s="1082" t="s">
        <v>241</v>
      </c>
      <c r="D17" s="2321" t="s">
        <v>242</v>
      </c>
      <c r="E17" s="2322"/>
    </row>
    <row r="18" spans="1:7" ht="13.5" thickBot="1">
      <c r="A18" s="2328"/>
      <c r="B18" s="1516" t="s">
        <v>155</v>
      </c>
      <c r="C18" s="1514" t="s">
        <v>156</v>
      </c>
      <c r="D18" s="1515" t="s">
        <v>778</v>
      </c>
      <c r="E18" s="1515" t="s">
        <v>913</v>
      </c>
    </row>
    <row r="19" spans="1:7" ht="15" thickBot="1">
      <c r="A19" s="1085" t="s">
        <v>505</v>
      </c>
      <c r="B19" s="1346">
        <v>10136880</v>
      </c>
      <c r="C19" s="1087">
        <f>COMMERCE!H133</f>
        <v>1750000</v>
      </c>
      <c r="D19" s="1086">
        <f>C19*5/100+C19</f>
        <v>1837500</v>
      </c>
      <c r="E19" s="1086">
        <f>D19*5/100+D19</f>
        <v>1929375</v>
      </c>
    </row>
    <row r="20" spans="1:7" ht="33" customHeight="1" thickBot="1">
      <c r="A20" s="1088" t="s">
        <v>167</v>
      </c>
      <c r="B20" s="3">
        <f>SUM(B19)</f>
        <v>10136880</v>
      </c>
      <c r="C20" s="1354">
        <f>SUM(C19)</f>
        <v>1750000</v>
      </c>
      <c r="D20" s="1096">
        <f>SUM(D19)</f>
        <v>1837500</v>
      </c>
      <c r="E20" s="1096">
        <f>SUM(E19)</f>
        <v>1929375</v>
      </c>
    </row>
    <row r="21" spans="1:7" ht="18" customHeight="1" thickBot="1">
      <c r="A21" s="1812"/>
      <c r="B21" s="1813"/>
      <c r="C21" s="1813"/>
      <c r="D21" s="1813"/>
      <c r="E21" s="1814"/>
      <c r="F21" s="1097"/>
      <c r="G21" s="1097"/>
    </row>
    <row r="22" spans="1:7" ht="27" customHeight="1">
      <c r="A22" s="2337" t="s">
        <v>796</v>
      </c>
      <c r="B22" s="1827"/>
      <c r="C22" s="1827"/>
      <c r="D22" s="2338"/>
      <c r="E22" s="2339"/>
    </row>
    <row r="23" spans="1:7" ht="13.5" thickBot="1">
      <c r="A23" s="2327"/>
      <c r="B23" s="1081" t="s">
        <v>240</v>
      </c>
      <c r="C23" s="1082" t="s">
        <v>241</v>
      </c>
      <c r="D23" s="2321" t="s">
        <v>242</v>
      </c>
      <c r="E23" s="2322"/>
    </row>
    <row r="24" spans="1:7" ht="13.5" thickBot="1">
      <c r="A24" s="2328"/>
      <c r="B24" s="1516" t="s">
        <v>155</v>
      </c>
      <c r="C24" s="1514" t="s">
        <v>156</v>
      </c>
      <c r="D24" s="1515" t="s">
        <v>778</v>
      </c>
      <c r="E24" s="1515" t="s">
        <v>913</v>
      </c>
    </row>
    <row r="25" spans="1:7" ht="15" thickBot="1">
      <c r="A25" s="1085" t="s">
        <v>797</v>
      </c>
      <c r="B25" s="3">
        <v>26037300</v>
      </c>
      <c r="C25" s="1087">
        <f>COMMERCE!K133</f>
        <v>1600000</v>
      </c>
      <c r="D25" s="1086">
        <f>C25*5/100+C25</f>
        <v>1680000</v>
      </c>
      <c r="E25" s="1098">
        <f>D25*5/100+D25</f>
        <v>1764000</v>
      </c>
    </row>
    <row r="26" spans="1:7" ht="30" customHeight="1" thickBot="1">
      <c r="A26" s="1084" t="s">
        <v>302</v>
      </c>
      <c r="B26" s="1099">
        <f>SUM(B25)</f>
        <v>26037300</v>
      </c>
      <c r="C26" s="1100">
        <f>SUM(C25)</f>
        <v>1600000</v>
      </c>
      <c r="D26" s="1099">
        <f>SUM(D25)</f>
        <v>1680000</v>
      </c>
      <c r="E26" s="1099">
        <f>SUM(E25)</f>
        <v>1764000</v>
      </c>
    </row>
    <row r="27" spans="1:7" ht="27" customHeight="1">
      <c r="A27" s="1084" t="s">
        <v>168</v>
      </c>
      <c r="B27" s="1101">
        <f>SUM(B26+B20+B14+B8)</f>
        <v>309893214</v>
      </c>
      <c r="C27" s="1102">
        <f>SUM(C26+C20+C14+C8)</f>
        <v>487468214</v>
      </c>
      <c r="D27" s="1101">
        <f>SUM(D26+D20+D14+D8)</f>
        <v>511841624.69999999</v>
      </c>
      <c r="E27" s="1101">
        <f>SUM(E26+E20+E14+E8)</f>
        <v>537433705.93499994</v>
      </c>
    </row>
    <row r="28" spans="1:7">
      <c r="A28" s="1103"/>
    </row>
    <row r="29" spans="1:7">
      <c r="A29" s="1103"/>
    </row>
    <row r="30" spans="1:7">
      <c r="A30" s="1077" t="s">
        <v>798</v>
      </c>
    </row>
    <row r="31" spans="1:7" ht="13.5" thickBot="1">
      <c r="A31" s="2327" t="s">
        <v>169</v>
      </c>
      <c r="B31" s="1104" t="s">
        <v>240</v>
      </c>
      <c r="C31" s="1105" t="s">
        <v>241</v>
      </c>
      <c r="D31" s="2342" t="s">
        <v>242</v>
      </c>
      <c r="E31" s="1814"/>
    </row>
    <row r="32" spans="1:7" ht="13.5" thickBot="1">
      <c r="A32" s="2328"/>
      <c r="B32" s="1516" t="s">
        <v>155</v>
      </c>
      <c r="C32" s="1514" t="s">
        <v>156</v>
      </c>
      <c r="D32" s="1515" t="s">
        <v>778</v>
      </c>
      <c r="E32" s="1515" t="s">
        <v>913</v>
      </c>
    </row>
    <row r="33" spans="1:5" ht="26.15" customHeight="1" thickBot="1">
      <c r="A33" s="1106" t="s">
        <v>170</v>
      </c>
      <c r="B33" s="2329"/>
      <c r="C33" s="2330"/>
      <c r="D33" s="2330"/>
      <c r="E33" s="2331"/>
    </row>
    <row r="34" spans="1:5">
      <c r="A34" s="1085" t="s">
        <v>171</v>
      </c>
      <c r="B34" s="1107">
        <v>29613520</v>
      </c>
      <c r="C34" s="1108">
        <f>COMMERCE!L16</f>
        <v>45968214</v>
      </c>
      <c r="D34" s="1107">
        <f>C34*5/100+C34</f>
        <v>48266624.700000003</v>
      </c>
      <c r="E34" s="1107">
        <f>D34*5/100+D34</f>
        <v>50679955.935000002</v>
      </c>
    </row>
    <row r="35" spans="1:5">
      <c r="A35" s="1109" t="s">
        <v>172</v>
      </c>
      <c r="B35" s="1110">
        <v>76788514</v>
      </c>
      <c r="C35" s="1108">
        <f>COMMERCE!L112</f>
        <v>27300000</v>
      </c>
      <c r="D35" s="1107">
        <f t="shared" ref="D35:E41" si="0">C35*5/100+C35</f>
        <v>28665000</v>
      </c>
      <c r="E35" s="1107">
        <f t="shared" si="0"/>
        <v>30098250</v>
      </c>
    </row>
    <row r="36" spans="1:5">
      <c r="A36" s="1085" t="s">
        <v>173</v>
      </c>
      <c r="B36" s="1111">
        <v>0</v>
      </c>
      <c r="C36" s="1108">
        <v>0</v>
      </c>
      <c r="D36" s="1107">
        <f t="shared" si="0"/>
        <v>0</v>
      </c>
      <c r="E36" s="1107">
        <f t="shared" si="0"/>
        <v>0</v>
      </c>
    </row>
    <row r="37" spans="1:5">
      <c r="A37" s="1085" t="s">
        <v>174</v>
      </c>
      <c r="B37" s="1107">
        <v>1099400</v>
      </c>
      <c r="C37" s="1108">
        <f>COMMERCE!L125</f>
        <v>700000</v>
      </c>
      <c r="D37" s="1107">
        <f t="shared" si="0"/>
        <v>735000</v>
      </c>
      <c r="E37" s="1107">
        <f t="shared" si="0"/>
        <v>771750</v>
      </c>
    </row>
    <row r="38" spans="1:5" ht="28" customHeight="1">
      <c r="A38" s="1084" t="s">
        <v>175</v>
      </c>
      <c r="B38" s="2332"/>
      <c r="C38" s="2333"/>
      <c r="D38" s="2333"/>
      <c r="E38" s="2334"/>
    </row>
    <row r="39" spans="1:5">
      <c r="A39" s="1085" t="s">
        <v>176</v>
      </c>
      <c r="B39" s="1111">
        <v>0</v>
      </c>
      <c r="C39" s="1112">
        <v>0</v>
      </c>
      <c r="D39" s="1111">
        <f t="shared" si="0"/>
        <v>0</v>
      </c>
      <c r="E39" s="1111">
        <f t="shared" si="0"/>
        <v>0</v>
      </c>
    </row>
    <row r="40" spans="1:5" ht="13.5" thickBot="1">
      <c r="A40" s="1085" t="s">
        <v>177</v>
      </c>
      <c r="B40" s="1111">
        <v>0</v>
      </c>
      <c r="C40" s="1112">
        <v>0</v>
      </c>
      <c r="D40" s="1111">
        <f t="shared" si="0"/>
        <v>0</v>
      </c>
      <c r="E40" s="1111">
        <f>D40*5/100+D40</f>
        <v>0</v>
      </c>
    </row>
    <row r="41" spans="1:5" ht="13.5" thickBot="1">
      <c r="A41" s="1517" t="s">
        <v>850</v>
      </c>
      <c r="B41" s="1107">
        <v>202391780</v>
      </c>
      <c r="C41" s="1108">
        <f>COMMERCE!L131</f>
        <v>413500000</v>
      </c>
      <c r="D41" s="1113">
        <f t="shared" si="0"/>
        <v>434175000</v>
      </c>
      <c r="E41" s="1113">
        <f>D41*5/100+D41</f>
        <v>455883750</v>
      </c>
    </row>
    <row r="42" spans="1:5" ht="29.15" customHeight="1" thickBot="1">
      <c r="A42" s="1084" t="s">
        <v>179</v>
      </c>
      <c r="B42" s="1114">
        <f>SUM(B34+B35+B36+B37+B39+B40+B41)</f>
        <v>309893214</v>
      </c>
      <c r="C42" s="1115">
        <f>SUM(C34+C35+C36+C37+C39+C40+C41)</f>
        <v>487468214</v>
      </c>
      <c r="D42" s="1114">
        <f>SUM(D34+D35+D36+D37+D39+D40+D41)</f>
        <v>511841624.69999999</v>
      </c>
      <c r="E42" s="1114">
        <f>SUM(E34+E35+E36+E37+E39+E40+E41)</f>
        <v>537433705.93499994</v>
      </c>
    </row>
    <row r="43" spans="1:5">
      <c r="A43" s="1103"/>
    </row>
    <row r="44" spans="1:5">
      <c r="A44" s="1103"/>
    </row>
    <row r="45" spans="1:5">
      <c r="A45" s="1103" t="s">
        <v>506</v>
      </c>
    </row>
    <row r="46" spans="1:5">
      <c r="A46" s="1103"/>
    </row>
    <row r="47" spans="1:5" ht="24" customHeight="1" thickBot="1">
      <c r="A47" s="2327" t="s">
        <v>169</v>
      </c>
      <c r="B47" s="1081" t="s">
        <v>240</v>
      </c>
      <c r="C47" s="1082" t="s">
        <v>241</v>
      </c>
      <c r="D47" s="2321" t="s">
        <v>242</v>
      </c>
      <c r="E47" s="2322"/>
    </row>
    <row r="48" spans="1:5" ht="13.5" thickBot="1">
      <c r="A48" s="2328"/>
      <c r="B48" s="1516" t="s">
        <v>155</v>
      </c>
      <c r="C48" s="1514" t="s">
        <v>156</v>
      </c>
      <c r="D48" s="1515" t="s">
        <v>778</v>
      </c>
      <c r="E48" s="1515" t="s">
        <v>913</v>
      </c>
    </row>
    <row r="49" spans="1:6" ht="27" customHeight="1" thickBot="1">
      <c r="A49" s="2343" t="s">
        <v>181</v>
      </c>
      <c r="B49" s="2344"/>
      <c r="C49" s="2344"/>
      <c r="D49" s="2344"/>
      <c r="E49" s="2345"/>
    </row>
    <row r="50" spans="1:6" ht="24" customHeight="1">
      <c r="A50" s="1084" t="s">
        <v>182</v>
      </c>
      <c r="B50" s="2346"/>
      <c r="C50" s="2321"/>
      <c r="D50" s="2321"/>
      <c r="E50" s="2322"/>
    </row>
    <row r="51" spans="1:6">
      <c r="A51" s="1085" t="s">
        <v>171</v>
      </c>
      <c r="B51" s="1107">
        <v>20124000</v>
      </c>
      <c r="C51" s="1087">
        <f>COMMERCE!D16</f>
        <v>45968214</v>
      </c>
      <c r="D51" s="1086">
        <f t="shared" ref="D51:E58" si="1">C51*5/100+C51</f>
        <v>48266624.700000003</v>
      </c>
      <c r="E51" s="1086">
        <f t="shared" si="1"/>
        <v>50679955.935000002</v>
      </c>
    </row>
    <row r="52" spans="1:6">
      <c r="A52" s="1085" t="s">
        <v>172</v>
      </c>
      <c r="B52" s="1107">
        <v>13386814</v>
      </c>
      <c r="C52" s="1087">
        <f>COMMERCE!D112</f>
        <v>11250000</v>
      </c>
      <c r="D52" s="1086">
        <f t="shared" si="1"/>
        <v>11812500</v>
      </c>
      <c r="E52" s="1086">
        <f>D52*5/100+D52</f>
        <v>12403125</v>
      </c>
    </row>
    <row r="53" spans="1:6">
      <c r="A53" s="1085" t="s">
        <v>173</v>
      </c>
      <c r="B53" s="1107">
        <v>0</v>
      </c>
      <c r="C53" s="1116">
        <v>0</v>
      </c>
      <c r="D53" s="1086">
        <f t="shared" si="1"/>
        <v>0</v>
      </c>
      <c r="E53" s="1086">
        <f>D53*5/100+D53</f>
        <v>0</v>
      </c>
    </row>
    <row r="54" spans="1:6">
      <c r="A54" s="1085" t="s">
        <v>174</v>
      </c>
      <c r="B54" s="1107">
        <v>678000</v>
      </c>
      <c r="C54" s="1087">
        <f>COMMERCE!D125</f>
        <v>700000</v>
      </c>
      <c r="D54" s="1086">
        <f t="shared" si="1"/>
        <v>735000</v>
      </c>
      <c r="E54" s="1086">
        <f>D54*5/100+D54</f>
        <v>771750</v>
      </c>
    </row>
    <row r="55" spans="1:6" ht="23.15" customHeight="1">
      <c r="A55" s="1084" t="s">
        <v>175</v>
      </c>
      <c r="B55" s="2332"/>
      <c r="C55" s="2333"/>
      <c r="D55" s="2333"/>
      <c r="E55" s="2334"/>
    </row>
    <row r="56" spans="1:6">
      <c r="A56" s="1085" t="s">
        <v>176</v>
      </c>
      <c r="B56" s="1111">
        <v>0</v>
      </c>
      <c r="C56" s="1116">
        <v>0</v>
      </c>
      <c r="D56" s="1117">
        <f t="shared" si="1"/>
        <v>0</v>
      </c>
      <c r="E56" s="1117">
        <f>D56*5/100+D56</f>
        <v>0</v>
      </c>
    </row>
    <row r="57" spans="1:6" ht="13.5" thickBot="1">
      <c r="A57" s="1109" t="s">
        <v>183</v>
      </c>
      <c r="B57" s="1118">
        <v>0</v>
      </c>
      <c r="C57" s="1119">
        <v>0</v>
      </c>
      <c r="D57" s="1117">
        <f t="shared" si="1"/>
        <v>0</v>
      </c>
      <c r="E57" s="1117">
        <f>D57*5/100+D57</f>
        <v>0</v>
      </c>
    </row>
    <row r="58" spans="1:6" ht="15" thickBot="1">
      <c r="A58" s="1517" t="s">
        <v>850</v>
      </c>
      <c r="B58" s="1345">
        <v>154391780</v>
      </c>
      <c r="C58" s="1087">
        <f>COMMERCE!D131</f>
        <v>413500000</v>
      </c>
      <c r="D58" s="1117">
        <f t="shared" si="1"/>
        <v>434175000</v>
      </c>
      <c r="E58" s="1117">
        <f>D58*5/100+D58</f>
        <v>455883750</v>
      </c>
    </row>
    <row r="59" spans="1:6" ht="26.15" customHeight="1" thickBot="1">
      <c r="A59" s="1120" t="s">
        <v>184</v>
      </c>
      <c r="B59" s="1090">
        <f>SUM(B51+B52+B53+B54+B56+B57+B58)</f>
        <v>188580594</v>
      </c>
      <c r="C59" s="1090">
        <f>SUM(C51+C52+C53+C54+C56+C57+C58)</f>
        <v>471418214</v>
      </c>
      <c r="D59" s="1090">
        <f>SUM(D51+D52+D53+D54+D56+D57+D58)</f>
        <v>494989124.69999999</v>
      </c>
      <c r="E59" s="1090">
        <f>SUM(E51+E52+E53+E54+E56+E57+E58)</f>
        <v>519738580.935</v>
      </c>
    </row>
    <row r="60" spans="1:6">
      <c r="A60" s="1873"/>
      <c r="B60" s="2347"/>
      <c r="C60" s="2347"/>
      <c r="D60" s="2347"/>
      <c r="E60" s="1874"/>
      <c r="F60" s="1076"/>
    </row>
    <row r="61" spans="1:6" ht="29.15" customHeight="1">
      <c r="A61" s="2337" t="s">
        <v>185</v>
      </c>
      <c r="B61" s="1827"/>
      <c r="C61" s="1827"/>
      <c r="D61" s="2338"/>
      <c r="E61" s="2339"/>
    </row>
    <row r="62" spans="1:6" ht="13.5" thickBot="1">
      <c r="A62" s="2327" t="s">
        <v>169</v>
      </c>
      <c r="B62" s="1081" t="s">
        <v>240</v>
      </c>
      <c r="C62" s="1082" t="s">
        <v>241</v>
      </c>
      <c r="D62" s="2321" t="s">
        <v>242</v>
      </c>
      <c r="E62" s="2322"/>
    </row>
    <row r="63" spans="1:6" ht="13.5" thickBot="1">
      <c r="A63" s="2328"/>
      <c r="B63" s="1516" t="s">
        <v>155</v>
      </c>
      <c r="C63" s="1514" t="s">
        <v>156</v>
      </c>
      <c r="D63" s="1515" t="s">
        <v>778</v>
      </c>
      <c r="E63" s="1515" t="s">
        <v>913</v>
      </c>
    </row>
    <row r="64" spans="1:6" ht="27" customHeight="1" thickBot="1">
      <c r="A64" s="1084" t="s">
        <v>182</v>
      </c>
      <c r="B64" s="2324"/>
      <c r="C64" s="2325"/>
      <c r="D64" s="2325"/>
      <c r="E64" s="2326"/>
    </row>
    <row r="65" spans="1:6">
      <c r="A65" s="1121" t="s">
        <v>171</v>
      </c>
      <c r="B65" s="1107">
        <v>20124000</v>
      </c>
      <c r="C65" s="1087">
        <f>COMMERCE!C16</f>
        <v>45968214</v>
      </c>
      <c r="D65" s="1087">
        <f t="shared" ref="D65:E72" si="2">C65*5/100+C65</f>
        <v>48266624.700000003</v>
      </c>
      <c r="E65" s="1087">
        <f t="shared" si="2"/>
        <v>50679955.935000002</v>
      </c>
    </row>
    <row r="66" spans="1:6">
      <c r="A66" s="1085" t="s">
        <v>172</v>
      </c>
      <c r="B66" s="1107">
        <v>13386814</v>
      </c>
      <c r="C66" s="1087">
        <f>COMMERCE!C112</f>
        <v>11250000</v>
      </c>
      <c r="D66" s="1087">
        <f t="shared" si="2"/>
        <v>11812500</v>
      </c>
      <c r="E66" s="1087">
        <f>D66*5/100+D66</f>
        <v>12403125</v>
      </c>
    </row>
    <row r="67" spans="1:6">
      <c r="A67" s="1085" t="s">
        <v>173</v>
      </c>
      <c r="B67" s="1111">
        <v>0</v>
      </c>
      <c r="C67" s="1116">
        <v>0</v>
      </c>
      <c r="D67" s="1087">
        <f t="shared" si="2"/>
        <v>0</v>
      </c>
      <c r="E67" s="1087">
        <f>D67*5/100+D67</f>
        <v>0</v>
      </c>
    </row>
    <row r="68" spans="1:6">
      <c r="A68" s="1085" t="s">
        <v>174</v>
      </c>
      <c r="B68" s="1107">
        <v>678000</v>
      </c>
      <c r="C68" s="1087">
        <f>COMMERCE!C125</f>
        <v>700000</v>
      </c>
      <c r="D68" s="1087">
        <f t="shared" si="2"/>
        <v>735000</v>
      </c>
      <c r="E68" s="1087">
        <f>D68*5/100+D68</f>
        <v>771750</v>
      </c>
    </row>
    <row r="69" spans="1:6" ht="25" customHeight="1">
      <c r="A69" s="1084" t="s">
        <v>175</v>
      </c>
      <c r="B69" s="2332"/>
      <c r="C69" s="2333"/>
      <c r="D69" s="2333"/>
      <c r="E69" s="2334"/>
    </row>
    <row r="70" spans="1:6">
      <c r="A70" s="1085" t="s">
        <v>176</v>
      </c>
      <c r="B70" s="1111">
        <v>0</v>
      </c>
      <c r="C70" s="1116">
        <v>0</v>
      </c>
      <c r="D70" s="1117">
        <f t="shared" si="2"/>
        <v>0</v>
      </c>
      <c r="E70" s="1117">
        <f>D70*5/100+D70</f>
        <v>0</v>
      </c>
    </row>
    <row r="71" spans="1:6" ht="13.5" thickBot="1">
      <c r="A71" s="1085" t="s">
        <v>183</v>
      </c>
      <c r="B71" s="1111">
        <v>0</v>
      </c>
      <c r="C71" s="1116">
        <v>0</v>
      </c>
      <c r="D71" s="1117">
        <f t="shared" si="2"/>
        <v>0</v>
      </c>
      <c r="E71" s="1117">
        <f>D71*5/100+D71</f>
        <v>0</v>
      </c>
    </row>
    <row r="72" spans="1:6" ht="13.5" thickBot="1">
      <c r="A72" s="1517" t="s">
        <v>850</v>
      </c>
      <c r="B72" s="1107">
        <v>154391780</v>
      </c>
      <c r="C72" s="1087">
        <f>COMMERCE!C131</f>
        <v>413500000</v>
      </c>
      <c r="D72" s="1117">
        <f t="shared" si="2"/>
        <v>434175000</v>
      </c>
      <c r="E72" s="1117">
        <f>D72*5/100+D72</f>
        <v>455883750</v>
      </c>
    </row>
    <row r="73" spans="1:6" ht="26.15" customHeight="1" thickBot="1">
      <c r="A73" s="1088" t="s">
        <v>184</v>
      </c>
      <c r="B73" s="1090">
        <f>SUM(B65+B66+B67+B68+B70+B71+B72)</f>
        <v>188580594</v>
      </c>
      <c r="C73" s="1090">
        <f>SUM(C65+C66+C67+C68+C70+C71+C72)</f>
        <v>471418214</v>
      </c>
      <c r="D73" s="1090">
        <f>SUM(D65+D66+D67+D68+D70+D71+D72)</f>
        <v>494989124.69999999</v>
      </c>
      <c r="E73" s="1090">
        <f>SUM(E65+E66+E67+E68+E70+E71+E72)</f>
        <v>519738580.935</v>
      </c>
    </row>
    <row r="74" spans="1:6">
      <c r="A74" s="1812"/>
      <c r="B74" s="1813"/>
      <c r="C74" s="1813"/>
      <c r="D74" s="1813"/>
      <c r="E74" s="1814"/>
    </row>
    <row r="75" spans="1:6" ht="31" customHeight="1">
      <c r="A75" s="1812" t="s">
        <v>501</v>
      </c>
      <c r="B75" s="1813"/>
      <c r="C75" s="1813"/>
      <c r="D75" s="1813"/>
      <c r="E75" s="1814"/>
      <c r="F75" s="1076"/>
    </row>
    <row r="76" spans="1:6" ht="13.5" thickBot="1">
      <c r="A76" s="2340" t="s">
        <v>169</v>
      </c>
      <c r="B76" s="1081" t="s">
        <v>240</v>
      </c>
      <c r="C76" s="1082" t="s">
        <v>241</v>
      </c>
      <c r="D76" s="2335" t="s">
        <v>242</v>
      </c>
      <c r="E76" s="2336"/>
      <c r="F76" s="1076"/>
    </row>
    <row r="77" spans="1:6" ht="13.5" thickBot="1">
      <c r="A77" s="2328"/>
      <c r="B77" s="1516" t="s">
        <v>155</v>
      </c>
      <c r="C77" s="1514" t="s">
        <v>156</v>
      </c>
      <c r="D77" s="1515" t="s">
        <v>778</v>
      </c>
      <c r="E77" s="1515" t="s">
        <v>913</v>
      </c>
      <c r="F77" s="1076"/>
    </row>
    <row r="78" spans="1:6" ht="25" customHeight="1" thickBot="1">
      <c r="A78" s="1084" t="s">
        <v>182</v>
      </c>
      <c r="B78" s="2354"/>
      <c r="C78" s="2321"/>
      <c r="D78" s="2321"/>
      <c r="E78" s="2322"/>
    </row>
    <row r="79" spans="1:6" ht="15" thickBot="1">
      <c r="A79" s="1273" t="s">
        <v>171</v>
      </c>
      <c r="B79" s="1264">
        <v>165440</v>
      </c>
      <c r="C79" s="1350">
        <f>COMMERCE!G16</f>
        <v>0</v>
      </c>
      <c r="D79" s="1122">
        <f t="shared" ref="D79:E86" si="3">C79*5/100+C79</f>
        <v>0</v>
      </c>
      <c r="E79" s="1122">
        <f t="shared" si="3"/>
        <v>0</v>
      </c>
    </row>
    <row r="80" spans="1:6" ht="15" thickBot="1">
      <c r="A80" s="1124" t="s">
        <v>172</v>
      </c>
      <c r="B80" s="1269">
        <v>31729600</v>
      </c>
      <c r="C80" s="1122">
        <f>COMMERCE!G112</f>
        <v>12700000</v>
      </c>
      <c r="D80" s="1122">
        <f t="shared" si="3"/>
        <v>13335000</v>
      </c>
      <c r="E80" s="1122">
        <f>D80*5/100+D80</f>
        <v>14001750</v>
      </c>
    </row>
    <row r="81" spans="1:8" ht="13.5" thickBot="1">
      <c r="A81" s="1124" t="s">
        <v>173</v>
      </c>
      <c r="B81" s="1353"/>
      <c r="C81" s="1122">
        <v>0</v>
      </c>
      <c r="D81" s="1122">
        <f t="shared" si="3"/>
        <v>0</v>
      </c>
      <c r="E81" s="1122">
        <f>D81*5/100+D81</f>
        <v>0</v>
      </c>
    </row>
    <row r="82" spans="1:8" ht="15" thickBot="1">
      <c r="A82" s="1274" t="s">
        <v>174</v>
      </c>
      <c r="B82" s="1269">
        <v>243400</v>
      </c>
      <c r="C82" s="1130">
        <f>COMMERCE!G125</f>
        <v>0</v>
      </c>
      <c r="D82" s="1130">
        <f t="shared" si="3"/>
        <v>0</v>
      </c>
      <c r="E82" s="1130">
        <f>D82*5/100+D82</f>
        <v>0</v>
      </c>
    </row>
    <row r="83" spans="1:8" ht="28" customHeight="1" thickBot="1">
      <c r="A83" s="1084" t="s">
        <v>175</v>
      </c>
      <c r="B83" s="2369"/>
      <c r="C83" s="2370"/>
      <c r="D83" s="2370"/>
      <c r="E83" s="2371"/>
    </row>
    <row r="84" spans="1:8" ht="13.5" thickBot="1">
      <c r="A84" s="1085" t="s">
        <v>176</v>
      </c>
      <c r="B84" s="1093">
        <v>0</v>
      </c>
      <c r="C84" s="1116">
        <v>0</v>
      </c>
      <c r="D84" s="1117">
        <f t="shared" si="3"/>
        <v>0</v>
      </c>
      <c r="E84" s="1117">
        <f>D84*5/100+D84</f>
        <v>0</v>
      </c>
    </row>
    <row r="85" spans="1:8" ht="13.5" thickBot="1">
      <c r="A85" s="1085" t="s">
        <v>183</v>
      </c>
      <c r="B85" s="1093">
        <v>0</v>
      </c>
      <c r="C85" s="1116">
        <v>0</v>
      </c>
      <c r="D85" s="1117">
        <f t="shared" si="3"/>
        <v>0</v>
      </c>
      <c r="E85" s="1117">
        <f>D85*5/100+D85</f>
        <v>0</v>
      </c>
    </row>
    <row r="86" spans="1:8" ht="15" thickBot="1">
      <c r="A86" s="1517" t="s">
        <v>850</v>
      </c>
      <c r="B86" s="3">
        <v>44000000</v>
      </c>
      <c r="C86" s="1352">
        <f>COMMERCE!G131</f>
        <v>0</v>
      </c>
      <c r="D86" s="1117">
        <f t="shared" si="3"/>
        <v>0</v>
      </c>
      <c r="E86" s="1117">
        <f>D86*5/100+D86</f>
        <v>0</v>
      </c>
    </row>
    <row r="87" spans="1:8" ht="30" customHeight="1" thickBot="1">
      <c r="A87" s="1120" t="s">
        <v>184</v>
      </c>
      <c r="B87" s="1351">
        <f>SUM(B86+B85+B84+B82+B81+B80+B79)</f>
        <v>76138440</v>
      </c>
      <c r="C87" s="1090">
        <f>SUM(C79+C80+C81+C82+C84+C85+C86)</f>
        <v>12700000</v>
      </c>
      <c r="D87" s="1090">
        <f>SUM(D79+D80+D81+D82+D84+D85+D86)</f>
        <v>13335000</v>
      </c>
      <c r="E87" s="1090">
        <f>SUM(E79+E80+E81+E82+E84+E85+E86)</f>
        <v>14001750</v>
      </c>
    </row>
    <row r="88" spans="1:8" ht="13.5" thickBot="1">
      <c r="A88" s="1873"/>
      <c r="B88" s="2347"/>
      <c r="C88" s="2347"/>
      <c r="D88" s="2347"/>
      <c r="E88" s="1874"/>
    </row>
    <row r="89" spans="1:8" ht="29.15" customHeight="1">
      <c r="A89" s="1812" t="s">
        <v>502</v>
      </c>
      <c r="B89" s="1813"/>
      <c r="C89" s="1813"/>
      <c r="D89" s="1813"/>
      <c r="E89" s="1814"/>
      <c r="F89" s="1076"/>
    </row>
    <row r="90" spans="1:8" ht="13.5" thickBot="1">
      <c r="A90" s="2340" t="s">
        <v>169</v>
      </c>
      <c r="B90" s="1081" t="s">
        <v>240</v>
      </c>
      <c r="C90" s="1082" t="s">
        <v>241</v>
      </c>
      <c r="D90" s="2335" t="s">
        <v>242</v>
      </c>
      <c r="E90" s="2336"/>
      <c r="F90" s="1076"/>
      <c r="H90" s="1078">
        <v>0</v>
      </c>
    </row>
    <row r="91" spans="1:8" ht="13.5" thickBot="1">
      <c r="A91" s="2328"/>
      <c r="B91" s="1516" t="s">
        <v>155</v>
      </c>
      <c r="C91" s="1514" t="s">
        <v>156</v>
      </c>
      <c r="D91" s="1514" t="s">
        <v>778</v>
      </c>
      <c r="E91" s="1515" t="s">
        <v>913</v>
      </c>
      <c r="F91" s="1076"/>
    </row>
    <row r="92" spans="1:8" ht="26.15" customHeight="1" thickBot="1">
      <c r="A92" s="1084" t="s">
        <v>182</v>
      </c>
      <c r="B92" s="2348"/>
      <c r="C92" s="2349"/>
      <c r="D92" s="2349"/>
      <c r="E92" s="2350"/>
    </row>
    <row r="93" spans="1:8">
      <c r="A93" s="1124" t="s">
        <v>171</v>
      </c>
      <c r="B93" s="1074">
        <v>165440</v>
      </c>
      <c r="C93" s="1074">
        <f>COMMERCE!E16</f>
        <v>0</v>
      </c>
      <c r="D93" s="1074">
        <f t="shared" ref="D93:E100" si="4">C93*5/100+C93</f>
        <v>0</v>
      </c>
      <c r="E93" s="1074">
        <f t="shared" si="4"/>
        <v>0</v>
      </c>
    </row>
    <row r="94" spans="1:8">
      <c r="A94" s="1124" t="s">
        <v>172</v>
      </c>
      <c r="B94" s="1074">
        <v>31729600</v>
      </c>
      <c r="C94" s="1074">
        <f>COMMERCE!E112</f>
        <v>200000</v>
      </c>
      <c r="D94" s="1074">
        <f t="shared" si="4"/>
        <v>210000</v>
      </c>
      <c r="E94" s="1074">
        <f>D94*5/100+D94</f>
        <v>220500</v>
      </c>
    </row>
    <row r="95" spans="1:8">
      <c r="A95" s="1124" t="s">
        <v>173</v>
      </c>
      <c r="B95" s="1074"/>
      <c r="C95" s="1074">
        <v>0</v>
      </c>
      <c r="D95" s="1074">
        <f t="shared" si="4"/>
        <v>0</v>
      </c>
      <c r="E95" s="1074">
        <f>D95*5/100+D95</f>
        <v>0</v>
      </c>
    </row>
    <row r="96" spans="1:8">
      <c r="A96" s="1124" t="s">
        <v>174</v>
      </c>
      <c r="B96" s="1074">
        <v>243400</v>
      </c>
      <c r="C96" s="1074">
        <f>COMMERCE!E125</f>
        <v>0</v>
      </c>
      <c r="D96" s="1074">
        <f t="shared" si="4"/>
        <v>0</v>
      </c>
      <c r="E96" s="1074">
        <f>D96*5/100+D96</f>
        <v>0</v>
      </c>
    </row>
    <row r="97" spans="1:6" ht="27" customHeight="1">
      <c r="A97" s="1084" t="s">
        <v>175</v>
      </c>
      <c r="B97" s="2351"/>
      <c r="C97" s="2352"/>
      <c r="D97" s="2352"/>
      <c r="E97" s="2353"/>
    </row>
    <row r="98" spans="1:6">
      <c r="A98" s="1085" t="s">
        <v>176</v>
      </c>
      <c r="B98" s="1093">
        <v>0</v>
      </c>
      <c r="C98" s="1116">
        <v>0</v>
      </c>
      <c r="D98" s="1117">
        <f t="shared" si="4"/>
        <v>0</v>
      </c>
      <c r="E98" s="1117">
        <f t="shared" si="4"/>
        <v>0</v>
      </c>
    </row>
    <row r="99" spans="1:6" ht="13.5" thickBot="1">
      <c r="A99" s="1085" t="s">
        <v>183</v>
      </c>
      <c r="B99" s="1125">
        <v>0</v>
      </c>
      <c r="C99" s="1116">
        <v>0</v>
      </c>
      <c r="D99" s="1117">
        <f t="shared" si="4"/>
        <v>0</v>
      </c>
      <c r="E99" s="1117">
        <f>D99*5/100+D99</f>
        <v>0</v>
      </c>
    </row>
    <row r="100" spans="1:6" ht="13.5" thickBot="1">
      <c r="A100" s="1517" t="s">
        <v>850</v>
      </c>
      <c r="B100" s="1074">
        <v>44000000</v>
      </c>
      <c r="C100" s="1087">
        <f>COMMERCE!E131</f>
        <v>0</v>
      </c>
      <c r="D100" s="1117">
        <f t="shared" si="4"/>
        <v>0</v>
      </c>
      <c r="E100" s="1117">
        <f>D100*5/100+D100</f>
        <v>0</v>
      </c>
    </row>
    <row r="101" spans="1:6" ht="26.15" customHeight="1" thickBot="1">
      <c r="A101" s="1088" t="s">
        <v>184</v>
      </c>
      <c r="B101" s="1090">
        <f>SUM(B93+B94+B95+B96+B98+B99+B100)</f>
        <v>76138440</v>
      </c>
      <c r="C101" s="1090">
        <f>SUM(C93+C94+C95+C96+C98+C99+C100)</f>
        <v>200000</v>
      </c>
      <c r="D101" s="1090">
        <f>SUM(D93+D94+D95+D96+D98+D99+D100)</f>
        <v>210000</v>
      </c>
      <c r="E101" s="1090">
        <f>SUM(E93+E94+E95+E96+E98+E99+E100)</f>
        <v>220500</v>
      </c>
    </row>
    <row r="102" spans="1:6">
      <c r="A102" s="1797"/>
      <c r="B102" s="1798"/>
      <c r="C102" s="1798"/>
      <c r="D102" s="1798"/>
      <c r="E102" s="1799"/>
      <c r="F102" s="1126"/>
    </row>
    <row r="103" spans="1:6" ht="36" customHeight="1">
      <c r="A103" s="2337" t="s">
        <v>503</v>
      </c>
      <c r="B103" s="1827"/>
      <c r="C103" s="1827"/>
      <c r="D103" s="2338"/>
      <c r="E103" s="2339"/>
    </row>
    <row r="104" spans="1:6" ht="13.5" thickBot="1">
      <c r="A104" s="2327" t="s">
        <v>169</v>
      </c>
      <c r="B104" s="1081" t="s">
        <v>240</v>
      </c>
      <c r="C104" s="1082" t="s">
        <v>241</v>
      </c>
      <c r="D104" s="2321" t="s">
        <v>242</v>
      </c>
      <c r="E104" s="2322"/>
    </row>
    <row r="105" spans="1:6" ht="13.5" thickBot="1">
      <c r="A105" s="2328"/>
      <c r="B105" s="1516" t="s">
        <v>155</v>
      </c>
      <c r="C105" s="1514" t="s">
        <v>156</v>
      </c>
      <c r="D105" s="1515" t="s">
        <v>778</v>
      </c>
      <c r="E105" s="1515" t="s">
        <v>913</v>
      </c>
    </row>
    <row r="106" spans="1:6" ht="26.15" customHeight="1" thickBot="1">
      <c r="A106" s="1127" t="s">
        <v>182</v>
      </c>
      <c r="B106" s="2363"/>
      <c r="C106" s="2364"/>
      <c r="D106" s="2364"/>
      <c r="E106" s="2365"/>
    </row>
    <row r="107" spans="1:6">
      <c r="A107" s="1085" t="s">
        <v>171</v>
      </c>
      <c r="B107" s="1125">
        <v>0</v>
      </c>
      <c r="C107" s="1122">
        <f>COMMERCE!F16</f>
        <v>0</v>
      </c>
      <c r="D107" s="1117">
        <f t="shared" ref="D107:E114" si="5">C107*5/100+C107</f>
        <v>0</v>
      </c>
      <c r="E107" s="1117">
        <f t="shared" si="5"/>
        <v>0</v>
      </c>
    </row>
    <row r="108" spans="1:6">
      <c r="A108" s="1124" t="s">
        <v>172</v>
      </c>
      <c r="B108" s="1074">
        <v>0</v>
      </c>
      <c r="C108" s="1122">
        <f>COMMERCE!F112</f>
        <v>12500000</v>
      </c>
      <c r="D108" s="1117">
        <f t="shared" si="5"/>
        <v>13125000</v>
      </c>
      <c r="E108" s="1117">
        <f>D108*5/100+D108</f>
        <v>13781250</v>
      </c>
    </row>
    <row r="109" spans="1:6">
      <c r="A109" s="1085" t="s">
        <v>173</v>
      </c>
      <c r="B109" s="1093">
        <v>0</v>
      </c>
      <c r="C109" s="1122">
        <v>0</v>
      </c>
      <c r="D109" s="1117">
        <f t="shared" si="5"/>
        <v>0</v>
      </c>
      <c r="E109" s="1117">
        <f>D109*5/100+D109</f>
        <v>0</v>
      </c>
    </row>
    <row r="110" spans="1:6">
      <c r="A110" s="1085" t="s">
        <v>174</v>
      </c>
      <c r="B110" s="1093">
        <v>0</v>
      </c>
      <c r="C110" s="1122" t="e">
        <f>COMMERCE!#REF!</f>
        <v>#REF!</v>
      </c>
      <c r="D110" s="1117" t="e">
        <f t="shared" si="5"/>
        <v>#REF!</v>
      </c>
      <c r="E110" s="1117" t="e">
        <f>D110*5/100+D110</f>
        <v>#REF!</v>
      </c>
    </row>
    <row r="111" spans="1:6" ht="28" customHeight="1">
      <c r="A111" s="1084" t="s">
        <v>175</v>
      </c>
      <c r="B111" s="2366"/>
      <c r="C111" s="2367"/>
      <c r="D111" s="2367"/>
      <c r="E111" s="2368"/>
    </row>
    <row r="112" spans="1:6">
      <c r="A112" s="1085" t="s">
        <v>176</v>
      </c>
      <c r="B112" s="1093">
        <v>0</v>
      </c>
      <c r="C112" s="1116">
        <v>0</v>
      </c>
      <c r="D112" s="1117">
        <f t="shared" si="5"/>
        <v>0</v>
      </c>
      <c r="E112" s="1117">
        <f>D112*5/100+D112</f>
        <v>0</v>
      </c>
    </row>
    <row r="113" spans="1:6" ht="13.5" thickBot="1">
      <c r="A113" s="1085" t="s">
        <v>183</v>
      </c>
      <c r="B113" s="1093">
        <v>0</v>
      </c>
      <c r="C113" s="1116">
        <v>0</v>
      </c>
      <c r="D113" s="1117">
        <f t="shared" si="5"/>
        <v>0</v>
      </c>
      <c r="E113" s="1117">
        <f>D113*5/100+D113</f>
        <v>0</v>
      </c>
    </row>
    <row r="114" spans="1:6" ht="13.5" thickBot="1">
      <c r="A114" s="1517" t="s">
        <v>850</v>
      </c>
      <c r="B114" s="1093">
        <v>0</v>
      </c>
      <c r="C114" s="1087">
        <v>0</v>
      </c>
      <c r="D114" s="1117">
        <f t="shared" si="5"/>
        <v>0</v>
      </c>
      <c r="E114" s="1117">
        <f>D114*5/100+D114</f>
        <v>0</v>
      </c>
    </row>
    <row r="115" spans="1:6" ht="29.15" customHeight="1" thickBot="1">
      <c r="A115" s="1088" t="s">
        <v>184</v>
      </c>
      <c r="B115" s="1096">
        <f>SUM(B107+B108+B109+B110+B112+B113+B114)</f>
        <v>0</v>
      </c>
      <c r="C115" s="1095" t="e">
        <f>SUM(C107+C108+C109+C110+C112+C113+C114)</f>
        <v>#REF!</v>
      </c>
      <c r="D115" s="1096" t="e">
        <f>SUM(D107+D108+D109+D110+D112+D113+D114)</f>
        <v>#REF!</v>
      </c>
      <c r="E115" s="1096" t="e">
        <f>SUM(E107+E108+E109+E110+E112+E113+E114)</f>
        <v>#REF!</v>
      </c>
    </row>
    <row r="116" spans="1:6">
      <c r="A116" s="1793"/>
      <c r="B116" s="1793"/>
      <c r="C116" s="1793"/>
      <c r="D116" s="1793"/>
      <c r="E116" s="1793"/>
      <c r="F116" s="1097"/>
    </row>
    <row r="117" spans="1:6" ht="32.15" customHeight="1">
      <c r="A117" s="2337" t="s">
        <v>504</v>
      </c>
      <c r="B117" s="1827"/>
      <c r="C117" s="1827"/>
      <c r="D117" s="2338"/>
      <c r="E117" s="2339"/>
    </row>
    <row r="118" spans="1:6" ht="13.5" thickBot="1">
      <c r="A118" s="2327" t="s">
        <v>169</v>
      </c>
      <c r="B118" s="1081" t="s">
        <v>240</v>
      </c>
      <c r="C118" s="1082" t="s">
        <v>241</v>
      </c>
      <c r="D118" s="2321" t="s">
        <v>242</v>
      </c>
      <c r="E118" s="2322"/>
    </row>
    <row r="119" spans="1:6" ht="13.5" thickBot="1">
      <c r="A119" s="2328"/>
      <c r="B119" s="1516" t="s">
        <v>155</v>
      </c>
      <c r="C119" s="1514" t="s">
        <v>156</v>
      </c>
      <c r="D119" s="1515" t="s">
        <v>778</v>
      </c>
      <c r="E119" s="1515" t="s">
        <v>913</v>
      </c>
    </row>
    <row r="120" spans="1:6" ht="29.15" customHeight="1" thickBot="1">
      <c r="A120" s="1084" t="s">
        <v>182</v>
      </c>
      <c r="B120" s="2346"/>
      <c r="C120" s="2321"/>
      <c r="D120" s="2321"/>
      <c r="E120" s="2322"/>
    </row>
    <row r="121" spans="1:6" ht="15" thickBot="1">
      <c r="A121" s="1085" t="s">
        <v>171</v>
      </c>
      <c r="B121" s="3">
        <v>124080</v>
      </c>
      <c r="C121" s="1122">
        <f>COMMERCE!I16</f>
        <v>0</v>
      </c>
      <c r="D121" s="1117">
        <f t="shared" ref="D121:E128" si="6">C121*5/100+C121</f>
        <v>0</v>
      </c>
      <c r="E121" s="1117">
        <f t="shared" si="6"/>
        <v>0</v>
      </c>
    </row>
    <row r="122" spans="1:6" ht="15" thickBot="1">
      <c r="A122" s="1124" t="s">
        <v>172</v>
      </c>
      <c r="B122" s="93">
        <v>5884800</v>
      </c>
      <c r="C122" s="1350">
        <f>COMMERCE!H112</f>
        <v>1750000</v>
      </c>
      <c r="D122" s="1117">
        <f t="shared" si="6"/>
        <v>1837500</v>
      </c>
      <c r="E122" s="1117">
        <f>D122*5/100+D122</f>
        <v>1929375</v>
      </c>
    </row>
    <row r="123" spans="1:6" ht="15" thickBot="1">
      <c r="A123" s="1085" t="s">
        <v>173</v>
      </c>
      <c r="B123" s="1345">
        <v>0</v>
      </c>
      <c r="C123" s="1122">
        <v>0</v>
      </c>
      <c r="D123" s="1117">
        <f t="shared" si="6"/>
        <v>0</v>
      </c>
      <c r="E123" s="1117">
        <f>D123*5/100+D123</f>
        <v>0</v>
      </c>
    </row>
    <row r="124" spans="1:6" ht="15" thickBot="1">
      <c r="A124" s="1085" t="s">
        <v>174</v>
      </c>
      <c r="B124" s="1292">
        <v>128000</v>
      </c>
      <c r="C124" s="1350">
        <f>COMMERCE!I125</f>
        <v>0</v>
      </c>
      <c r="D124" s="1117">
        <f t="shared" si="6"/>
        <v>0</v>
      </c>
      <c r="E124" s="1117">
        <f>D124*5/100+D124</f>
        <v>0</v>
      </c>
    </row>
    <row r="125" spans="1:6" ht="27" customHeight="1" thickBot="1">
      <c r="A125" s="1084" t="s">
        <v>175</v>
      </c>
      <c r="B125" s="2360"/>
      <c r="C125" s="2361"/>
      <c r="D125" s="2361"/>
      <c r="E125" s="2362"/>
    </row>
    <row r="126" spans="1:6">
      <c r="A126" s="1109" t="s">
        <v>176</v>
      </c>
      <c r="B126" s="1123">
        <v>0</v>
      </c>
      <c r="C126" s="1119">
        <v>0</v>
      </c>
      <c r="D126" s="1128">
        <f t="shared" si="6"/>
        <v>0</v>
      </c>
      <c r="E126" s="1128">
        <f>D126*5/100+D126</f>
        <v>0</v>
      </c>
    </row>
    <row r="127" spans="1:6" ht="13.5" thickBot="1">
      <c r="A127" s="1085" t="s">
        <v>183</v>
      </c>
      <c r="B127" s="1093">
        <v>0</v>
      </c>
      <c r="C127" s="1116">
        <v>0</v>
      </c>
      <c r="D127" s="1128">
        <f t="shared" si="6"/>
        <v>0</v>
      </c>
      <c r="E127" s="1128">
        <f>D127*5/100+D127</f>
        <v>0</v>
      </c>
    </row>
    <row r="128" spans="1:6" ht="15" thickBot="1">
      <c r="A128" s="1517" t="s">
        <v>850</v>
      </c>
      <c r="B128" s="3">
        <v>4000000</v>
      </c>
      <c r="C128" s="1087">
        <v>0</v>
      </c>
      <c r="D128" s="1128">
        <f t="shared" si="6"/>
        <v>0</v>
      </c>
      <c r="E128" s="1128">
        <f>D128*5/100+D128</f>
        <v>0</v>
      </c>
    </row>
    <row r="129" spans="1:6" ht="26.15" customHeight="1" thickBot="1">
      <c r="A129" s="1129" t="s">
        <v>184</v>
      </c>
      <c r="B129" s="1074">
        <f>SUM(B121+B122+B123+B124+B126+B127+B128)</f>
        <v>10136880</v>
      </c>
      <c r="C129" s="1095">
        <f>SUM(C121+C122+C123+C124+C126+C127+C128)</f>
        <v>1750000</v>
      </c>
      <c r="D129" s="1096">
        <f>SUM(D121+D122+D123+D124+D126+D127+D128)</f>
        <v>1837500</v>
      </c>
      <c r="E129" s="1096">
        <f>SUM(E121+E122+E123+E124+E126+E127+E128)</f>
        <v>1929375</v>
      </c>
    </row>
    <row r="130" spans="1:6">
      <c r="A130" s="1812"/>
      <c r="B130" s="1813"/>
      <c r="C130" s="1813"/>
      <c r="D130" s="1813"/>
      <c r="E130" s="1814"/>
      <c r="F130" s="1097"/>
    </row>
    <row r="131" spans="1:6" ht="29.15" customHeight="1">
      <c r="A131" s="2337" t="s">
        <v>505</v>
      </c>
      <c r="B131" s="1827"/>
      <c r="C131" s="1827"/>
      <c r="D131" s="2338"/>
      <c r="E131" s="2339"/>
    </row>
    <row r="132" spans="1:6" ht="13.5" thickBot="1">
      <c r="A132" s="2327" t="s">
        <v>169</v>
      </c>
      <c r="B132" s="1081" t="s">
        <v>240</v>
      </c>
      <c r="C132" s="1082" t="s">
        <v>241</v>
      </c>
      <c r="D132" s="2321" t="s">
        <v>242</v>
      </c>
      <c r="E132" s="2322"/>
    </row>
    <row r="133" spans="1:6" ht="13.5" thickBot="1">
      <c r="A133" s="2328"/>
      <c r="B133" s="1516" t="s">
        <v>155</v>
      </c>
      <c r="C133" s="1514" t="s">
        <v>156</v>
      </c>
      <c r="D133" s="1515" t="s">
        <v>778</v>
      </c>
      <c r="E133" s="1515" t="s">
        <v>913</v>
      </c>
    </row>
    <row r="134" spans="1:6" ht="27" customHeight="1" thickBot="1">
      <c r="A134" s="1084" t="s">
        <v>182</v>
      </c>
      <c r="B134" s="2324"/>
      <c r="C134" s="2325"/>
      <c r="D134" s="2325"/>
      <c r="E134" s="2326"/>
    </row>
    <row r="135" spans="1:6">
      <c r="A135" s="1085" t="s">
        <v>171</v>
      </c>
      <c r="B135" s="1125">
        <v>124080</v>
      </c>
      <c r="C135" s="1130">
        <f>COMMERCE!H16</f>
        <v>0</v>
      </c>
      <c r="D135" s="1131">
        <f t="shared" ref="D135:E142" si="7">C135*5/100+C135</f>
        <v>0</v>
      </c>
      <c r="E135" s="1131">
        <f t="shared" si="7"/>
        <v>0</v>
      </c>
    </row>
    <row r="136" spans="1:6">
      <c r="A136" s="1124" t="s">
        <v>172</v>
      </c>
      <c r="B136" s="1074">
        <v>5884800</v>
      </c>
      <c r="C136" s="1074">
        <f>COMMERCE!H112</f>
        <v>1750000</v>
      </c>
      <c r="D136" s="1074">
        <f t="shared" si="7"/>
        <v>1837500</v>
      </c>
      <c r="E136" s="1074">
        <f>D136*5/100+D136</f>
        <v>1929375</v>
      </c>
    </row>
    <row r="137" spans="1:6">
      <c r="A137" s="1124" t="s">
        <v>173</v>
      </c>
      <c r="B137" s="1074">
        <v>0</v>
      </c>
      <c r="C137" s="1074">
        <v>0</v>
      </c>
      <c r="D137" s="1074">
        <f t="shared" si="7"/>
        <v>0</v>
      </c>
      <c r="E137" s="1074">
        <f>D137*5/100+D137</f>
        <v>0</v>
      </c>
    </row>
    <row r="138" spans="1:6">
      <c r="A138" s="1124" t="s">
        <v>174</v>
      </c>
      <c r="B138" s="1074">
        <v>128000</v>
      </c>
      <c r="C138" s="1074" t="e">
        <f>COMMERCE!#REF!</f>
        <v>#REF!</v>
      </c>
      <c r="D138" s="1074" t="e">
        <f t="shared" si="7"/>
        <v>#REF!</v>
      </c>
      <c r="E138" s="1074" t="e">
        <f>D138*5/100+D138</f>
        <v>#REF!</v>
      </c>
    </row>
    <row r="139" spans="1:6" ht="25" customHeight="1">
      <c r="A139" s="1132" t="s">
        <v>175</v>
      </c>
      <c r="B139" s="1890"/>
      <c r="C139" s="1890"/>
      <c r="D139" s="1890"/>
      <c r="E139" s="1890"/>
    </row>
    <row r="140" spans="1:6">
      <c r="A140" s="1124" t="s">
        <v>176</v>
      </c>
      <c r="B140" s="1074">
        <v>0</v>
      </c>
      <c r="C140" s="1074">
        <v>0</v>
      </c>
      <c r="D140" s="1074">
        <f t="shared" si="7"/>
        <v>0</v>
      </c>
      <c r="E140" s="1074">
        <f>D140*5/100+D140</f>
        <v>0</v>
      </c>
    </row>
    <row r="141" spans="1:6" ht="13.5" thickBot="1">
      <c r="A141" s="1124" t="s">
        <v>183</v>
      </c>
      <c r="B141" s="1074">
        <v>0</v>
      </c>
      <c r="C141" s="1074">
        <v>0</v>
      </c>
      <c r="D141" s="1074">
        <f t="shared" si="7"/>
        <v>0</v>
      </c>
      <c r="E141" s="1074">
        <f>D141*5/100+D141</f>
        <v>0</v>
      </c>
    </row>
    <row r="142" spans="1:6" ht="13.5" thickBot="1">
      <c r="A142" s="1517" t="s">
        <v>850</v>
      </c>
      <c r="B142" s="1074">
        <v>4000000</v>
      </c>
      <c r="C142" s="1074">
        <v>0</v>
      </c>
      <c r="D142" s="1074">
        <f t="shared" si="7"/>
        <v>0</v>
      </c>
      <c r="E142" s="1074">
        <f>D142*5/100+D142</f>
        <v>0</v>
      </c>
    </row>
    <row r="143" spans="1:6" ht="29.15" customHeight="1" thickBot="1">
      <c r="A143" s="1129" t="s">
        <v>184</v>
      </c>
      <c r="B143" s="1074">
        <f>SUM(B135+B136+B137+B138+B140+B141+B142)</f>
        <v>10136880</v>
      </c>
      <c r="C143" s="1074" t="e">
        <f>SUM(C135+C136+C137+C138+C140+C141+C142)</f>
        <v>#REF!</v>
      </c>
      <c r="D143" s="1074" t="e">
        <f>SUM(D135+D136+D137+D138+D140+D141+D142)</f>
        <v>#REF!</v>
      </c>
      <c r="E143" s="1074" t="e">
        <f>SUM(E135+E136+E137+E138+E140+E141+E142)</f>
        <v>#REF!</v>
      </c>
    </row>
    <row r="144" spans="1:6">
      <c r="A144" s="1812"/>
      <c r="B144" s="1813"/>
      <c r="C144" s="1813"/>
      <c r="D144" s="1813"/>
      <c r="E144" s="1814"/>
      <c r="F144" s="1076"/>
    </row>
    <row r="145" spans="1:6">
      <c r="A145" s="2337" t="s">
        <v>796</v>
      </c>
      <c r="B145" s="1827"/>
      <c r="C145" s="1827"/>
      <c r="D145" s="2338"/>
      <c r="E145" s="2339"/>
    </row>
    <row r="146" spans="1:6" ht="13.5" thickBot="1">
      <c r="A146" s="2327" t="s">
        <v>169</v>
      </c>
      <c r="B146" s="1081" t="s">
        <v>240</v>
      </c>
      <c r="C146" s="1082" t="s">
        <v>241</v>
      </c>
      <c r="D146" s="2321" t="s">
        <v>242</v>
      </c>
      <c r="E146" s="2322"/>
    </row>
    <row r="147" spans="1:6" ht="13.5" thickBot="1">
      <c r="A147" s="2328"/>
      <c r="B147" s="1516" t="s">
        <v>155</v>
      </c>
      <c r="C147" s="1514" t="s">
        <v>156</v>
      </c>
      <c r="D147" s="1515" t="s">
        <v>778</v>
      </c>
      <c r="E147" s="1515" t="s">
        <v>913</v>
      </c>
    </row>
    <row r="148" spans="1:6" ht="26.15" customHeight="1" thickBot="1">
      <c r="A148" s="1084" t="s">
        <v>182</v>
      </c>
      <c r="B148" s="2354"/>
      <c r="C148" s="2355"/>
      <c r="D148" s="2355"/>
      <c r="E148" s="2356"/>
    </row>
    <row r="149" spans="1:6" ht="15" thickBot="1">
      <c r="A149" s="1124" t="s">
        <v>171</v>
      </c>
      <c r="B149" s="1480">
        <v>200000</v>
      </c>
      <c r="C149" s="1508">
        <f>COMMERCE!K16</f>
        <v>0</v>
      </c>
      <c r="D149" s="1509">
        <f t="shared" ref="D149:E156" si="8">C149*5/100+C149</f>
        <v>0</v>
      </c>
      <c r="E149" s="1509">
        <f t="shared" si="8"/>
        <v>0</v>
      </c>
    </row>
    <row r="150" spans="1:6" ht="15" thickBot="1">
      <c r="A150" s="1274" t="s">
        <v>172</v>
      </c>
      <c r="B150" s="1480">
        <v>25787300</v>
      </c>
      <c r="C150" s="1480">
        <f>COMMERCE!K112</f>
        <v>1600000</v>
      </c>
      <c r="D150" s="1480">
        <f t="shared" si="8"/>
        <v>1680000</v>
      </c>
      <c r="E150" s="1480">
        <f>D150*5/100+D150</f>
        <v>1764000</v>
      </c>
    </row>
    <row r="151" spans="1:6" ht="15" thickBot="1">
      <c r="A151" s="1124" t="s">
        <v>173</v>
      </c>
      <c r="B151" s="1480">
        <v>0</v>
      </c>
      <c r="C151" s="1508">
        <v>0</v>
      </c>
      <c r="D151" s="1509">
        <f t="shared" si="8"/>
        <v>0</v>
      </c>
      <c r="E151" s="1509">
        <f>D151*5/100+D151</f>
        <v>0</v>
      </c>
    </row>
    <row r="152" spans="1:6" ht="15" thickBot="1">
      <c r="A152" s="1124" t="s">
        <v>174</v>
      </c>
      <c r="B152" s="1480">
        <v>50000</v>
      </c>
      <c r="C152" s="1508" t="e">
        <f>COMMERCE!#REF!</f>
        <v>#REF!</v>
      </c>
      <c r="D152" s="1509" t="e">
        <f t="shared" si="8"/>
        <v>#REF!</v>
      </c>
      <c r="E152" s="1509" t="e">
        <f>D152*5/100+D152</f>
        <v>#REF!</v>
      </c>
    </row>
    <row r="153" spans="1:6" ht="27" customHeight="1" thickBot="1">
      <c r="A153" s="1084" t="s">
        <v>175</v>
      </c>
      <c r="B153" s="2357"/>
      <c r="C153" s="2358"/>
      <c r="D153" s="2358"/>
      <c r="E153" s="2359"/>
    </row>
    <row r="154" spans="1:6" ht="13.5" thickBot="1">
      <c r="A154" s="1085" t="s">
        <v>176</v>
      </c>
      <c r="B154" s="1093">
        <v>0</v>
      </c>
      <c r="C154" s="1116">
        <v>0</v>
      </c>
      <c r="D154" s="1093">
        <f t="shared" si="8"/>
        <v>0</v>
      </c>
      <c r="E154" s="1093">
        <f>D154*5/100+D154</f>
        <v>0</v>
      </c>
    </row>
    <row r="155" spans="1:6" ht="13.5" thickBot="1">
      <c r="A155" s="1085" t="s">
        <v>183</v>
      </c>
      <c r="B155" s="1093">
        <v>0</v>
      </c>
      <c r="C155" s="1116">
        <v>0</v>
      </c>
      <c r="D155" s="1093">
        <f t="shared" si="8"/>
        <v>0</v>
      </c>
      <c r="E155" s="1093">
        <f>D155*5/100+D155</f>
        <v>0</v>
      </c>
    </row>
    <row r="156" spans="1:6" ht="13.5" thickBot="1">
      <c r="A156" s="1517" t="s">
        <v>850</v>
      </c>
      <c r="B156" s="1093">
        <v>0</v>
      </c>
      <c r="C156" s="1087">
        <v>0</v>
      </c>
      <c r="D156" s="1117">
        <f t="shared" si="8"/>
        <v>0</v>
      </c>
      <c r="E156" s="1117">
        <f>D156*5/100+D156</f>
        <v>0</v>
      </c>
    </row>
    <row r="157" spans="1:6" ht="32.15" customHeight="1" thickBot="1">
      <c r="A157" s="1088" t="s">
        <v>184</v>
      </c>
      <c r="B157" s="1096">
        <f>SUM(B149+B150+B151+B152+B154+B155+B156)</f>
        <v>26037300</v>
      </c>
      <c r="C157" s="1095" t="e">
        <f>SUM(C149+C150+C151+C152+C154+C155+C156)</f>
        <v>#REF!</v>
      </c>
      <c r="D157" s="1096" t="e">
        <f>SUM(D149+D150+D151+D152+D154+D155+D156)</f>
        <v>#REF!</v>
      </c>
      <c r="E157" s="1096" t="e">
        <f>SUM(E149+E150+E151+E152+E154+E155+E156)</f>
        <v>#REF!</v>
      </c>
    </row>
    <row r="158" spans="1:6">
      <c r="A158" s="1812"/>
      <c r="B158" s="1813"/>
      <c r="C158" s="1813"/>
      <c r="D158" s="1813"/>
      <c r="E158" s="1814"/>
      <c r="F158" s="1076"/>
    </row>
    <row r="159" spans="1:6" ht="30" customHeight="1">
      <c r="A159" s="2337" t="s">
        <v>797</v>
      </c>
      <c r="B159" s="1827"/>
      <c r="C159" s="1827"/>
      <c r="D159" s="2338"/>
      <c r="E159" s="2339"/>
    </row>
    <row r="160" spans="1:6" ht="13.5" thickBot="1">
      <c r="A160" s="2327" t="s">
        <v>169</v>
      </c>
      <c r="B160" s="1081" t="s">
        <v>240</v>
      </c>
      <c r="C160" s="1082" t="s">
        <v>241</v>
      </c>
      <c r="D160" s="2321" t="s">
        <v>242</v>
      </c>
      <c r="E160" s="2322"/>
    </row>
    <row r="161" spans="1:5" ht="13.5" thickBot="1">
      <c r="A161" s="2328"/>
      <c r="B161" s="1516" t="s">
        <v>155</v>
      </c>
      <c r="C161" s="1514" t="s">
        <v>156</v>
      </c>
      <c r="D161" s="1515" t="s">
        <v>778</v>
      </c>
      <c r="E161" s="1515" t="s">
        <v>913</v>
      </c>
    </row>
    <row r="162" spans="1:5" ht="23.15" customHeight="1" thickBot="1">
      <c r="A162" s="1084" t="s">
        <v>182</v>
      </c>
      <c r="B162" s="2324"/>
      <c r="C162" s="2325"/>
      <c r="D162" s="2325"/>
      <c r="E162" s="2326"/>
    </row>
    <row r="163" spans="1:5" ht="15" thickBot="1">
      <c r="A163" s="1085" t="s">
        <v>171</v>
      </c>
      <c r="B163" s="3">
        <v>200000</v>
      </c>
      <c r="C163" s="1133">
        <f>COMMERCE!J16</f>
        <v>0</v>
      </c>
      <c r="D163" s="1125">
        <f t="shared" ref="D163:E170" si="9">C163*5/100+C163</f>
        <v>0</v>
      </c>
      <c r="E163" s="1125">
        <f t="shared" si="9"/>
        <v>0</v>
      </c>
    </row>
    <row r="164" spans="1:5" ht="15" thickBot="1">
      <c r="A164" s="1085" t="s">
        <v>172</v>
      </c>
      <c r="B164" s="1345">
        <v>25787300</v>
      </c>
      <c r="C164" s="1074">
        <f>COMMERCE!J112</f>
        <v>1600000</v>
      </c>
      <c r="D164" s="1074">
        <f t="shared" si="9"/>
        <v>1680000</v>
      </c>
      <c r="E164" s="1074">
        <f>D164*5/100+D164</f>
        <v>1764000</v>
      </c>
    </row>
    <row r="165" spans="1:5" ht="15" thickBot="1">
      <c r="A165" s="1085" t="s">
        <v>173</v>
      </c>
      <c r="B165" s="1346">
        <v>0</v>
      </c>
      <c r="C165" s="1348">
        <v>0</v>
      </c>
      <c r="D165" s="1093">
        <f t="shared" si="9"/>
        <v>0</v>
      </c>
      <c r="E165" s="1093">
        <f>D165*5/100+D165</f>
        <v>0</v>
      </c>
    </row>
    <row r="166" spans="1:5" ht="15" thickBot="1">
      <c r="A166" s="1085" t="s">
        <v>174</v>
      </c>
      <c r="B166" s="3">
        <v>50000</v>
      </c>
      <c r="C166" s="1349" t="e">
        <f>COMMERCE!#REF!</f>
        <v>#REF!</v>
      </c>
      <c r="D166" s="1093" t="e">
        <f t="shared" si="9"/>
        <v>#REF!</v>
      </c>
      <c r="E166" s="1093" t="e">
        <f>D166*5/100+D166</f>
        <v>#REF!</v>
      </c>
    </row>
    <row r="167" spans="1:5" ht="24" customHeight="1" thickBot="1">
      <c r="A167" s="1084" t="s">
        <v>175</v>
      </c>
      <c r="B167" s="2366"/>
      <c r="C167" s="2367"/>
      <c r="D167" s="2367"/>
      <c r="E167" s="2368"/>
    </row>
    <row r="168" spans="1:5">
      <c r="A168" s="1085" t="s">
        <v>176</v>
      </c>
      <c r="B168" s="1093">
        <v>0</v>
      </c>
      <c r="C168" s="1116">
        <v>0</v>
      </c>
      <c r="D168" s="1117">
        <f t="shared" si="9"/>
        <v>0</v>
      </c>
      <c r="E168" s="1117">
        <f>D168*5/100+D168</f>
        <v>0</v>
      </c>
    </row>
    <row r="169" spans="1:5" ht="13.5" thickBot="1">
      <c r="A169" s="1085" t="s">
        <v>183</v>
      </c>
      <c r="B169" s="1093">
        <v>0</v>
      </c>
      <c r="C169" s="1116">
        <v>0</v>
      </c>
      <c r="D169" s="1117">
        <f t="shared" si="9"/>
        <v>0</v>
      </c>
      <c r="E169" s="1117">
        <f>D169*5/100+D169</f>
        <v>0</v>
      </c>
    </row>
    <row r="170" spans="1:5" ht="13.5" thickBot="1">
      <c r="A170" s="1517" t="s">
        <v>850</v>
      </c>
      <c r="B170" s="1123">
        <v>0</v>
      </c>
      <c r="C170" s="1134">
        <v>0</v>
      </c>
      <c r="D170" s="1117">
        <f t="shared" si="9"/>
        <v>0</v>
      </c>
      <c r="E170" s="1117">
        <f>D170*5/100+D170</f>
        <v>0</v>
      </c>
    </row>
    <row r="171" spans="1:5" ht="26.15" customHeight="1" thickBot="1">
      <c r="A171" s="1084" t="s">
        <v>184</v>
      </c>
      <c r="B171" s="1346">
        <f>SUM(B163+B164+B165+B166+B168+B169+B170)</f>
        <v>26037300</v>
      </c>
      <c r="C171" s="1347" t="e">
        <f>SUM(C163+C164+C165+C166+C168+C169+C170)</f>
        <v>#REF!</v>
      </c>
      <c r="D171" s="1099" t="e">
        <f>SUM(D163+D164+D165+D166+D168+D169+D170)</f>
        <v>#REF!</v>
      </c>
      <c r="E171" s="1099" t="e">
        <f>SUM(E163+E164+E165+E166+E168+E169+E170)</f>
        <v>#REF!</v>
      </c>
    </row>
    <row r="172" spans="1:5">
      <c r="A172" s="1103"/>
    </row>
  </sheetData>
  <mergeCells count="73">
    <mergeCell ref="A160:A161"/>
    <mergeCell ref="A159:E159"/>
    <mergeCell ref="D160:E160"/>
    <mergeCell ref="B162:E162"/>
    <mergeCell ref="B167:E167"/>
    <mergeCell ref="A75:E75"/>
    <mergeCell ref="D76:E76"/>
    <mergeCell ref="B78:E78"/>
    <mergeCell ref="B83:E83"/>
    <mergeCell ref="A88:E88"/>
    <mergeCell ref="A76:A77"/>
    <mergeCell ref="A104:A105"/>
    <mergeCell ref="A103:E103"/>
    <mergeCell ref="D104:E104"/>
    <mergeCell ref="B153:E153"/>
    <mergeCell ref="A117:E117"/>
    <mergeCell ref="D118:E118"/>
    <mergeCell ref="B120:E120"/>
    <mergeCell ref="B125:E125"/>
    <mergeCell ref="A130:E130"/>
    <mergeCell ref="A118:A119"/>
    <mergeCell ref="B106:E106"/>
    <mergeCell ref="B111:E111"/>
    <mergeCell ref="A116:E116"/>
    <mergeCell ref="A158:E158"/>
    <mergeCell ref="A146:A147"/>
    <mergeCell ref="A131:E131"/>
    <mergeCell ref="D132:E132"/>
    <mergeCell ref="B134:E134"/>
    <mergeCell ref="B139:E139"/>
    <mergeCell ref="A144:E144"/>
    <mergeCell ref="A132:A133"/>
    <mergeCell ref="A145:E145"/>
    <mergeCell ref="D146:E146"/>
    <mergeCell ref="B148:E148"/>
    <mergeCell ref="A89:E89"/>
    <mergeCell ref="D90:E90"/>
    <mergeCell ref="B92:E92"/>
    <mergeCell ref="B97:E97"/>
    <mergeCell ref="A102:E102"/>
    <mergeCell ref="A90:A91"/>
    <mergeCell ref="A74:E74"/>
    <mergeCell ref="D47:E47"/>
    <mergeCell ref="A49:E49"/>
    <mergeCell ref="B50:E50"/>
    <mergeCell ref="B55:E55"/>
    <mergeCell ref="A60:E60"/>
    <mergeCell ref="A47:A48"/>
    <mergeCell ref="A62:A63"/>
    <mergeCell ref="A61:E61"/>
    <mergeCell ref="D62:E62"/>
    <mergeCell ref="B64:E64"/>
    <mergeCell ref="B69:E69"/>
    <mergeCell ref="B33:E33"/>
    <mergeCell ref="B38:E38"/>
    <mergeCell ref="D10:E10"/>
    <mergeCell ref="A15:E15"/>
    <mergeCell ref="A16:E16"/>
    <mergeCell ref="D17:E17"/>
    <mergeCell ref="A21:E21"/>
    <mergeCell ref="A10:A11"/>
    <mergeCell ref="A17:A18"/>
    <mergeCell ref="A23:A24"/>
    <mergeCell ref="A31:A32"/>
    <mergeCell ref="A22:E22"/>
    <mergeCell ref="D23:E23"/>
    <mergeCell ref="D31:E31"/>
    <mergeCell ref="A2:B2"/>
    <mergeCell ref="D3:E3"/>
    <mergeCell ref="A5:E5"/>
    <mergeCell ref="B6:E6"/>
    <mergeCell ref="A9:E9"/>
    <mergeCell ref="A3:A4"/>
  </mergeCells>
  <pageMargins left="0.75" right="0.75" top="1" bottom="1" header="0.5" footer="0.5"/>
  <ignoredErrors>
    <ignoredError sqref="C136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D711"/>
  <sheetViews>
    <sheetView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32" sqref="O32"/>
    </sheetView>
  </sheetViews>
  <sheetFormatPr defaultColWidth="8.81640625" defaultRowHeight="15.5"/>
  <cols>
    <col min="1" max="1" width="16" style="1400" customWidth="1"/>
    <col min="2" max="2" width="53.1796875" style="1396" customWidth="1"/>
    <col min="3" max="3" width="14.81640625" style="1012" hidden="1" customWidth="1"/>
    <col min="4" max="4" width="17.81640625" style="1017" customWidth="1"/>
    <col min="5" max="5" width="14" style="759" hidden="1" customWidth="1"/>
    <col min="6" max="6" width="16" style="759" hidden="1" customWidth="1"/>
    <col min="7" max="7" width="13.453125" style="1012" hidden="1" customWidth="1"/>
    <col min="8" max="8" width="18.26953125" style="1017" customWidth="1"/>
    <col min="9" max="9" width="16.54296875" style="1582" hidden="1" customWidth="1"/>
    <col min="10" max="10" width="20.1796875" style="759" hidden="1" customWidth="1"/>
    <col min="11" max="11" width="16.1796875" style="1411" customWidth="1"/>
    <col min="12" max="12" width="17.81640625" style="1412" customWidth="1"/>
    <col min="13" max="13" width="17.81640625" style="670" customWidth="1"/>
    <col min="14" max="14" width="18" style="670" customWidth="1"/>
    <col min="15" max="68" width="8.81640625" style="714"/>
    <col min="69" max="82" width="8.81640625" style="1395"/>
    <col min="83" max="16384" width="8.81640625" style="1396"/>
  </cols>
  <sheetData>
    <row r="1" spans="1:82" s="1394" customFormat="1" ht="39" customHeight="1">
      <c r="A1" s="2372" t="s">
        <v>430</v>
      </c>
      <c r="B1" s="2372"/>
      <c r="C1" s="2372"/>
      <c r="D1" s="2372"/>
      <c r="E1" s="2372"/>
      <c r="F1" s="2372"/>
      <c r="G1" s="2372"/>
      <c r="H1" s="2372"/>
      <c r="I1" s="2372"/>
      <c r="J1" s="2372"/>
      <c r="K1" s="2372"/>
      <c r="L1" s="2372"/>
      <c r="M1" s="544"/>
      <c r="N1" s="544"/>
      <c r="O1" s="1392"/>
      <c r="P1" s="1392"/>
      <c r="Q1" s="1392"/>
      <c r="R1" s="1392"/>
      <c r="S1" s="1392"/>
      <c r="T1" s="1392"/>
      <c r="U1" s="1392"/>
      <c r="V1" s="1392"/>
      <c r="W1" s="1392"/>
      <c r="X1" s="1392"/>
      <c r="Y1" s="1392"/>
      <c r="Z1" s="1392"/>
      <c r="AA1" s="1392"/>
      <c r="AB1" s="1392"/>
      <c r="AC1" s="1392"/>
      <c r="AD1" s="1392"/>
      <c r="AE1" s="1392"/>
      <c r="AF1" s="1392"/>
      <c r="AG1" s="1392"/>
      <c r="AH1" s="1392"/>
      <c r="AI1" s="1392"/>
      <c r="AJ1" s="1392"/>
      <c r="AK1" s="1392"/>
      <c r="AL1" s="1392"/>
      <c r="AM1" s="1392"/>
      <c r="AN1" s="1392"/>
      <c r="AO1" s="1392"/>
      <c r="AP1" s="1392"/>
      <c r="AQ1" s="1392"/>
      <c r="AR1" s="1392"/>
      <c r="AS1" s="1392"/>
      <c r="AT1" s="1392"/>
      <c r="AU1" s="1392"/>
      <c r="AV1" s="1392"/>
      <c r="AW1" s="1392"/>
      <c r="AX1" s="1392"/>
      <c r="AY1" s="1392"/>
      <c r="AZ1" s="1392"/>
      <c r="BA1" s="1392"/>
      <c r="BB1" s="1392"/>
      <c r="BC1" s="1392"/>
      <c r="BD1" s="1392"/>
      <c r="BE1" s="1392"/>
      <c r="BF1" s="1392"/>
      <c r="BG1" s="1392"/>
      <c r="BH1" s="1392"/>
      <c r="BI1" s="1392"/>
      <c r="BJ1" s="1392"/>
      <c r="BK1" s="1392"/>
      <c r="BL1" s="1392"/>
      <c r="BM1" s="1392"/>
      <c r="BN1" s="1392"/>
      <c r="BO1" s="1392"/>
      <c r="BP1" s="1392"/>
      <c r="BQ1" s="1393"/>
      <c r="BR1" s="1393"/>
      <c r="BS1" s="1393"/>
      <c r="BT1" s="1393"/>
      <c r="BU1" s="1393"/>
      <c r="BV1" s="1393"/>
      <c r="BW1" s="1393"/>
      <c r="BX1" s="1393"/>
      <c r="BY1" s="1393"/>
      <c r="BZ1" s="1393"/>
      <c r="CA1" s="1393"/>
      <c r="CB1" s="1393"/>
      <c r="CC1" s="1393"/>
      <c r="CD1" s="1393"/>
    </row>
    <row r="2" spans="1:82" ht="75" hidden="1">
      <c r="A2" s="1758" t="s">
        <v>14</v>
      </c>
      <c r="B2" s="1759" t="s">
        <v>15</v>
      </c>
      <c r="C2" s="1760" t="s">
        <v>431</v>
      </c>
      <c r="D2" s="1761" t="s">
        <v>10</v>
      </c>
      <c r="E2" s="2373" t="s">
        <v>432</v>
      </c>
      <c r="F2" s="2373"/>
      <c r="G2" s="2373"/>
      <c r="H2" s="1761" t="s">
        <v>10</v>
      </c>
      <c r="I2" s="2374" t="s">
        <v>844</v>
      </c>
      <c r="J2" s="2374"/>
      <c r="K2" s="1761" t="s">
        <v>10</v>
      </c>
      <c r="L2" s="1762" t="s">
        <v>13</v>
      </c>
    </row>
    <row r="3" spans="1:82" ht="62">
      <c r="A3" s="758" t="s">
        <v>14</v>
      </c>
      <c r="B3" s="655" t="s">
        <v>15</v>
      </c>
      <c r="C3" s="655" t="s">
        <v>433</v>
      </c>
      <c r="D3" s="1756" t="s">
        <v>198</v>
      </c>
      <c r="E3" s="533" t="s">
        <v>842</v>
      </c>
      <c r="F3" s="533" t="s">
        <v>434</v>
      </c>
      <c r="G3" s="533" t="s">
        <v>435</v>
      </c>
      <c r="H3" s="533" t="s">
        <v>843</v>
      </c>
      <c r="I3" s="550" t="s">
        <v>436</v>
      </c>
      <c r="J3" s="533" t="s">
        <v>437</v>
      </c>
      <c r="K3" s="533" t="s">
        <v>845</v>
      </c>
      <c r="L3" s="540" t="s">
        <v>28</v>
      </c>
      <c r="M3" s="541"/>
      <c r="N3" s="541"/>
    </row>
    <row r="4" spans="1:82">
      <c r="A4" s="756"/>
      <c r="B4" s="757" t="s">
        <v>29</v>
      </c>
      <c r="D4" s="536"/>
      <c r="E4" s="536"/>
      <c r="F4" s="673"/>
      <c r="G4" s="673"/>
      <c r="H4" s="673"/>
      <c r="I4" s="649"/>
      <c r="J4" s="673"/>
      <c r="K4" s="673"/>
      <c r="L4" s="647"/>
    </row>
    <row r="5" spans="1:82">
      <c r="A5" s="650">
        <v>2110101</v>
      </c>
      <c r="B5" s="611" t="s">
        <v>30</v>
      </c>
      <c r="C5" s="535">
        <v>46828152</v>
      </c>
      <c r="D5" s="533">
        <f>SUM(C5)</f>
        <v>46828152</v>
      </c>
      <c r="E5" s="536"/>
      <c r="F5" s="536"/>
      <c r="G5" s="536"/>
      <c r="H5" s="533">
        <f>SUM(E5:G5)</f>
        <v>0</v>
      </c>
      <c r="I5" s="649"/>
      <c r="J5" s="536"/>
      <c r="K5" s="533">
        <f>SUM(I5:J5)</f>
        <v>0</v>
      </c>
      <c r="L5" s="543">
        <f>SUM(K5+H5+D5)</f>
        <v>46828152</v>
      </c>
    </row>
    <row r="6" spans="1:82" hidden="1">
      <c r="A6" s="650">
        <v>2110310</v>
      </c>
      <c r="B6" s="611" t="s">
        <v>208</v>
      </c>
      <c r="C6" s="535"/>
      <c r="D6" s="533">
        <f t="shared" ref="D6:D15" si="0">SUM(C6)</f>
        <v>0</v>
      </c>
      <c r="E6" s="536"/>
      <c r="F6" s="536"/>
      <c r="G6" s="536"/>
      <c r="H6" s="533">
        <f t="shared" ref="H6:H15" si="1">SUM(E6:G6)</f>
        <v>0</v>
      </c>
      <c r="I6" s="649"/>
      <c r="J6" s="536"/>
      <c r="K6" s="533">
        <f>SUM(I6:J6)</f>
        <v>0</v>
      </c>
      <c r="L6" s="543">
        <f>SUM(K6+H6+D6)</f>
        <v>0</v>
      </c>
    </row>
    <row r="7" spans="1:82" hidden="1">
      <c r="A7" s="650">
        <v>2110312</v>
      </c>
      <c r="B7" s="611" t="s">
        <v>42</v>
      </c>
      <c r="C7" s="535"/>
      <c r="D7" s="533">
        <f t="shared" si="0"/>
        <v>0</v>
      </c>
      <c r="E7" s="536"/>
      <c r="F7" s="536"/>
      <c r="G7" s="536"/>
      <c r="H7" s="533">
        <f t="shared" si="1"/>
        <v>0</v>
      </c>
      <c r="I7" s="649"/>
      <c r="J7" s="536"/>
      <c r="K7" s="533">
        <f>SUM(I7:J7)</f>
        <v>0</v>
      </c>
      <c r="L7" s="543">
        <f>SUM(K7+H7+D7)</f>
        <v>0</v>
      </c>
    </row>
    <row r="8" spans="1:82" hidden="1">
      <c r="A8" s="650">
        <v>2710102</v>
      </c>
      <c r="B8" s="611" t="s">
        <v>31</v>
      </c>
      <c r="C8" s="535"/>
      <c r="D8" s="533">
        <f t="shared" si="0"/>
        <v>0</v>
      </c>
      <c r="E8" s="536"/>
      <c r="F8" s="536"/>
      <c r="G8" s="536"/>
      <c r="H8" s="533">
        <f t="shared" si="1"/>
        <v>0</v>
      </c>
      <c r="I8" s="649"/>
      <c r="J8" s="536"/>
      <c r="K8" s="533">
        <f>SUM(I8:J8)</f>
        <v>0</v>
      </c>
      <c r="L8" s="543">
        <f>SUM(K8+H8+D8)</f>
        <v>0</v>
      </c>
    </row>
    <row r="9" spans="1:82">
      <c r="A9" s="650">
        <v>2110202</v>
      </c>
      <c r="B9" s="611" t="s">
        <v>41</v>
      </c>
      <c r="C9" s="535">
        <v>1500000</v>
      </c>
      <c r="D9" s="533">
        <f t="shared" si="0"/>
        <v>1500000</v>
      </c>
      <c r="E9" s="536"/>
      <c r="F9" s="536"/>
      <c r="G9" s="536"/>
      <c r="H9" s="533">
        <f t="shared" si="1"/>
        <v>0</v>
      </c>
      <c r="I9" s="649"/>
      <c r="J9" s="536"/>
      <c r="K9" s="533">
        <f>SUM(I9:J9)</f>
        <v>0</v>
      </c>
      <c r="L9" s="543">
        <f>SUM(K9+H9+D9)</f>
        <v>1500000</v>
      </c>
    </row>
    <row r="10" spans="1:82" ht="31" hidden="1">
      <c r="A10" s="650">
        <v>2120101</v>
      </c>
      <c r="B10" s="611" t="s">
        <v>209</v>
      </c>
      <c r="C10" s="535"/>
      <c r="D10" s="533">
        <f t="shared" si="0"/>
        <v>0</v>
      </c>
      <c r="E10" s="536"/>
      <c r="F10" s="536"/>
      <c r="G10" s="536"/>
      <c r="H10" s="533">
        <f t="shared" si="1"/>
        <v>0</v>
      </c>
      <c r="I10" s="649"/>
      <c r="J10" s="536"/>
      <c r="K10" s="533">
        <f t="shared" ref="K10:K15" si="2">SUM(I10:J10)</f>
        <v>0</v>
      </c>
      <c r="L10" s="543">
        <f t="shared" ref="L10:L15" si="3">SUM(K10+H10+D10)</f>
        <v>0</v>
      </c>
    </row>
    <row r="11" spans="1:82" hidden="1">
      <c r="A11" s="650" t="s">
        <v>597</v>
      </c>
      <c r="B11" s="611" t="s">
        <v>275</v>
      </c>
      <c r="C11" s="535"/>
      <c r="D11" s="533">
        <f t="shared" si="0"/>
        <v>0</v>
      </c>
      <c r="E11" s="536"/>
      <c r="F11" s="536"/>
      <c r="G11" s="536"/>
      <c r="H11" s="533">
        <f t="shared" si="1"/>
        <v>0</v>
      </c>
      <c r="I11" s="649"/>
      <c r="J11" s="536"/>
      <c r="K11" s="533">
        <f t="shared" si="2"/>
        <v>0</v>
      </c>
      <c r="L11" s="543">
        <f t="shared" si="3"/>
        <v>0</v>
      </c>
    </row>
    <row r="12" spans="1:82">
      <c r="A12" s="763">
        <v>2110301</v>
      </c>
      <c r="B12" s="547" t="s">
        <v>34</v>
      </c>
      <c r="C12" s="535">
        <v>1600000</v>
      </c>
      <c r="D12" s="533">
        <f t="shared" si="0"/>
        <v>1600000</v>
      </c>
      <c r="E12" s="536"/>
      <c r="F12" s="536"/>
      <c r="G12" s="536"/>
      <c r="H12" s="533">
        <f t="shared" si="1"/>
        <v>0</v>
      </c>
      <c r="I12" s="649"/>
      <c r="J12" s="536"/>
      <c r="K12" s="533">
        <f t="shared" si="2"/>
        <v>0</v>
      </c>
      <c r="L12" s="543">
        <f t="shared" si="3"/>
        <v>1600000</v>
      </c>
    </row>
    <row r="13" spans="1:82" hidden="1">
      <c r="A13" s="650">
        <v>2110320</v>
      </c>
      <c r="B13" s="611" t="s">
        <v>35</v>
      </c>
      <c r="C13" s="535"/>
      <c r="D13" s="533">
        <f t="shared" si="0"/>
        <v>0</v>
      </c>
      <c r="E13" s="536"/>
      <c r="F13" s="536"/>
      <c r="G13" s="536"/>
      <c r="H13" s="533">
        <f t="shared" si="1"/>
        <v>0</v>
      </c>
      <c r="I13" s="649"/>
      <c r="J13" s="536"/>
      <c r="K13" s="533">
        <f t="shared" si="2"/>
        <v>0</v>
      </c>
      <c r="L13" s="543">
        <f t="shared" si="3"/>
        <v>0</v>
      </c>
    </row>
    <row r="14" spans="1:82" hidden="1">
      <c r="A14" s="650">
        <v>2110314</v>
      </c>
      <c r="B14" s="611" t="s">
        <v>210</v>
      </c>
      <c r="C14" s="535"/>
      <c r="D14" s="533"/>
      <c r="E14" s="536"/>
      <c r="F14" s="536"/>
      <c r="G14" s="536"/>
      <c r="H14" s="533"/>
      <c r="I14" s="649"/>
      <c r="J14" s="536"/>
      <c r="K14" s="533"/>
      <c r="L14" s="543"/>
    </row>
    <row r="15" spans="1:82" hidden="1">
      <c r="A15" s="650"/>
      <c r="B15" s="611" t="s">
        <v>775</v>
      </c>
      <c r="C15" s="535"/>
      <c r="D15" s="533">
        <f t="shared" si="0"/>
        <v>0</v>
      </c>
      <c r="E15" s="536"/>
      <c r="F15" s="536"/>
      <c r="G15" s="536"/>
      <c r="H15" s="533">
        <f t="shared" si="1"/>
        <v>0</v>
      </c>
      <c r="I15" s="649"/>
      <c r="J15" s="536"/>
      <c r="K15" s="533">
        <f t="shared" si="2"/>
        <v>0</v>
      </c>
      <c r="L15" s="543">
        <f t="shared" si="3"/>
        <v>0</v>
      </c>
    </row>
    <row r="16" spans="1:82">
      <c r="A16" s="762"/>
      <c r="B16" s="761" t="s">
        <v>438</v>
      </c>
      <c r="C16" s="1397">
        <f t="shared" ref="C16:L16" si="4">SUM(C5:C15)</f>
        <v>49928152</v>
      </c>
      <c r="D16" s="1397">
        <f t="shared" si="4"/>
        <v>49928152</v>
      </c>
      <c r="E16" s="1397">
        <f t="shared" si="4"/>
        <v>0</v>
      </c>
      <c r="F16" s="1397">
        <f t="shared" si="4"/>
        <v>0</v>
      </c>
      <c r="G16" s="1397">
        <f t="shared" si="4"/>
        <v>0</v>
      </c>
      <c r="H16" s="1397">
        <f t="shared" si="4"/>
        <v>0</v>
      </c>
      <c r="I16" s="1580">
        <f t="shared" si="4"/>
        <v>0</v>
      </c>
      <c r="J16" s="1397">
        <f t="shared" si="4"/>
        <v>0</v>
      </c>
      <c r="K16" s="1397">
        <f t="shared" si="4"/>
        <v>0</v>
      </c>
      <c r="L16" s="1723">
        <f t="shared" si="4"/>
        <v>49928152</v>
      </c>
    </row>
    <row r="17" spans="1:12">
      <c r="A17" s="650"/>
      <c r="B17" s="757" t="s">
        <v>40</v>
      </c>
      <c r="C17" s="649"/>
      <c r="D17" s="533"/>
      <c r="E17" s="649"/>
      <c r="F17" s="550"/>
      <c r="G17" s="550"/>
      <c r="H17" s="533"/>
      <c r="I17" s="649"/>
      <c r="J17" s="550"/>
      <c r="K17" s="533"/>
      <c r="L17" s="543"/>
    </row>
    <row r="18" spans="1:12" hidden="1">
      <c r="A18" s="653">
        <v>2110201</v>
      </c>
      <c r="B18" s="611" t="s">
        <v>37</v>
      </c>
      <c r="C18" s="550"/>
      <c r="D18" s="533">
        <f>SUM(C18)</f>
        <v>0</v>
      </c>
      <c r="E18" s="649"/>
      <c r="F18" s="550"/>
      <c r="G18" s="550"/>
      <c r="H18" s="533">
        <f>SUM(E18:G18)</f>
        <v>0</v>
      </c>
      <c r="I18" s="649"/>
      <c r="J18" s="550"/>
      <c r="K18" s="533">
        <f>SUM(I18:J18)</f>
        <v>0</v>
      </c>
      <c r="L18" s="543">
        <f>SUM(K18+H18+D18)</f>
        <v>0</v>
      </c>
    </row>
    <row r="19" spans="1:12" hidden="1">
      <c r="A19" s="650">
        <v>2110202</v>
      </c>
      <c r="B19" s="611" t="s">
        <v>41</v>
      </c>
      <c r="C19" s="550"/>
      <c r="D19" s="533">
        <f t="shared" ref="D19:D82" si="5">SUM(C19)</f>
        <v>0</v>
      </c>
      <c r="E19" s="649"/>
      <c r="F19" s="550"/>
      <c r="G19" s="550"/>
      <c r="H19" s="533">
        <f t="shared" ref="H19:H82" si="6">SUM(E19:G19)</f>
        <v>0</v>
      </c>
      <c r="I19" s="649"/>
      <c r="J19" s="550"/>
      <c r="K19" s="533">
        <f t="shared" ref="K19:K82" si="7">SUM(I19:J19)</f>
        <v>0</v>
      </c>
      <c r="L19" s="543">
        <f t="shared" ref="L19:L82" si="8">SUM(K19+H19+D19)</f>
        <v>0</v>
      </c>
    </row>
    <row r="20" spans="1:12" hidden="1">
      <c r="A20" s="650">
        <v>2110302</v>
      </c>
      <c r="B20" s="611" t="s">
        <v>38</v>
      </c>
      <c r="C20" s="649"/>
      <c r="D20" s="533">
        <f t="shared" si="5"/>
        <v>0</v>
      </c>
      <c r="E20" s="649"/>
      <c r="F20" s="550"/>
      <c r="G20" s="550"/>
      <c r="H20" s="533">
        <f t="shared" si="6"/>
        <v>0</v>
      </c>
      <c r="I20" s="649"/>
      <c r="J20" s="550"/>
      <c r="K20" s="533">
        <f t="shared" si="7"/>
        <v>0</v>
      </c>
      <c r="L20" s="543">
        <f t="shared" si="8"/>
        <v>0</v>
      </c>
    </row>
    <row r="21" spans="1:12" hidden="1">
      <c r="A21" s="653">
        <v>2110312</v>
      </c>
      <c r="B21" s="611" t="s">
        <v>42</v>
      </c>
      <c r="C21" s="649"/>
      <c r="D21" s="533">
        <f t="shared" si="5"/>
        <v>0</v>
      </c>
      <c r="E21" s="649"/>
      <c r="F21" s="550"/>
      <c r="G21" s="550"/>
      <c r="H21" s="533">
        <f t="shared" si="6"/>
        <v>0</v>
      </c>
      <c r="I21" s="649"/>
      <c r="J21" s="550"/>
      <c r="K21" s="533">
        <f t="shared" si="7"/>
        <v>0</v>
      </c>
      <c r="L21" s="543">
        <f t="shared" si="8"/>
        <v>0</v>
      </c>
    </row>
    <row r="22" spans="1:12" hidden="1">
      <c r="A22" s="650">
        <v>2110316</v>
      </c>
      <c r="B22" s="611" t="s">
        <v>43</v>
      </c>
      <c r="C22" s="649"/>
      <c r="D22" s="533">
        <f t="shared" si="5"/>
        <v>0</v>
      </c>
      <c r="E22" s="649"/>
      <c r="F22" s="550"/>
      <c r="G22" s="550"/>
      <c r="H22" s="533">
        <f t="shared" si="6"/>
        <v>0</v>
      </c>
      <c r="I22" s="649"/>
      <c r="J22" s="550"/>
      <c r="K22" s="533">
        <f t="shared" si="7"/>
        <v>0</v>
      </c>
      <c r="L22" s="543">
        <f t="shared" si="8"/>
        <v>0</v>
      </c>
    </row>
    <row r="23" spans="1:12" hidden="1">
      <c r="A23" s="650">
        <v>2120103</v>
      </c>
      <c r="B23" s="611" t="s">
        <v>32</v>
      </c>
      <c r="C23" s="649"/>
      <c r="D23" s="533">
        <f t="shared" si="5"/>
        <v>0</v>
      </c>
      <c r="E23" s="649"/>
      <c r="F23" s="550"/>
      <c r="G23" s="550"/>
      <c r="H23" s="533">
        <f t="shared" si="6"/>
        <v>0</v>
      </c>
      <c r="I23" s="649"/>
      <c r="J23" s="550"/>
      <c r="K23" s="533">
        <f t="shared" si="7"/>
        <v>0</v>
      </c>
      <c r="L23" s="543">
        <f t="shared" si="8"/>
        <v>0</v>
      </c>
    </row>
    <row r="24" spans="1:12">
      <c r="A24" s="653">
        <v>2210101</v>
      </c>
      <c r="B24" s="611" t="s">
        <v>44</v>
      </c>
      <c r="C24" s="965">
        <v>100000</v>
      </c>
      <c r="D24" s="533">
        <f t="shared" si="5"/>
        <v>100000</v>
      </c>
      <c r="E24" s="649"/>
      <c r="F24" s="550"/>
      <c r="G24" s="550"/>
      <c r="H24" s="533">
        <f t="shared" si="6"/>
        <v>0</v>
      </c>
      <c r="I24" s="649"/>
      <c r="J24" s="550"/>
      <c r="K24" s="533">
        <f t="shared" si="7"/>
        <v>0</v>
      </c>
      <c r="L24" s="543">
        <f t="shared" si="8"/>
        <v>100000</v>
      </c>
    </row>
    <row r="25" spans="1:12" hidden="1">
      <c r="A25" s="650">
        <v>2210102</v>
      </c>
      <c r="B25" s="611" t="s">
        <v>45</v>
      </c>
      <c r="C25" s="550"/>
      <c r="D25" s="533">
        <f t="shared" si="5"/>
        <v>0</v>
      </c>
      <c r="E25" s="550"/>
      <c r="F25" s="550"/>
      <c r="G25" s="550"/>
      <c r="H25" s="533">
        <f t="shared" si="6"/>
        <v>0</v>
      </c>
      <c r="I25" s="649"/>
      <c r="J25" s="550"/>
      <c r="K25" s="533">
        <f t="shared" si="7"/>
        <v>0</v>
      </c>
      <c r="L25" s="543">
        <f t="shared" si="8"/>
        <v>0</v>
      </c>
    </row>
    <row r="26" spans="1:12" hidden="1">
      <c r="A26" s="653">
        <v>2210103</v>
      </c>
      <c r="B26" s="611" t="s">
        <v>46</v>
      </c>
      <c r="C26" s="550"/>
      <c r="D26" s="533">
        <f t="shared" si="5"/>
        <v>0</v>
      </c>
      <c r="E26" s="649"/>
      <c r="F26" s="550"/>
      <c r="G26" s="550"/>
      <c r="H26" s="533">
        <f t="shared" si="6"/>
        <v>0</v>
      </c>
      <c r="I26" s="550"/>
      <c r="J26" s="550"/>
      <c r="K26" s="533">
        <f t="shared" si="7"/>
        <v>0</v>
      </c>
      <c r="L26" s="543">
        <f t="shared" si="8"/>
        <v>0</v>
      </c>
    </row>
    <row r="27" spans="1:12" hidden="1">
      <c r="A27" s="650">
        <v>2210104</v>
      </c>
      <c r="B27" s="611" t="s">
        <v>213</v>
      </c>
      <c r="C27" s="550"/>
      <c r="D27" s="533">
        <f t="shared" si="5"/>
        <v>0</v>
      </c>
      <c r="E27" s="649"/>
      <c r="F27" s="550"/>
      <c r="G27" s="550"/>
      <c r="H27" s="533">
        <f t="shared" si="6"/>
        <v>0</v>
      </c>
      <c r="I27" s="649"/>
      <c r="J27" s="550"/>
      <c r="K27" s="533">
        <f t="shared" si="7"/>
        <v>0</v>
      </c>
      <c r="L27" s="543">
        <f t="shared" si="8"/>
        <v>0</v>
      </c>
    </row>
    <row r="28" spans="1:12" hidden="1">
      <c r="A28" s="653">
        <v>2210105</v>
      </c>
      <c r="B28" s="611" t="s">
        <v>48</v>
      </c>
      <c r="C28" s="550"/>
      <c r="D28" s="533">
        <f t="shared" si="5"/>
        <v>0</v>
      </c>
      <c r="E28" s="649"/>
      <c r="F28" s="550"/>
      <c r="G28" s="550"/>
      <c r="H28" s="533">
        <f t="shared" si="6"/>
        <v>0</v>
      </c>
      <c r="I28" s="649"/>
      <c r="J28" s="550"/>
      <c r="K28" s="533">
        <f t="shared" si="7"/>
        <v>0</v>
      </c>
      <c r="L28" s="543">
        <f t="shared" si="8"/>
        <v>0</v>
      </c>
    </row>
    <row r="29" spans="1:12" hidden="1">
      <c r="A29" s="653">
        <v>2210201</v>
      </c>
      <c r="B29" s="611" t="s">
        <v>50</v>
      </c>
      <c r="C29" s="550"/>
      <c r="D29" s="533">
        <f t="shared" si="5"/>
        <v>0</v>
      </c>
      <c r="E29" s="649"/>
      <c r="F29" s="550"/>
      <c r="G29" s="550"/>
      <c r="H29" s="533">
        <f t="shared" si="6"/>
        <v>0</v>
      </c>
      <c r="I29" s="649"/>
      <c r="J29" s="550"/>
      <c r="K29" s="533">
        <f t="shared" si="7"/>
        <v>0</v>
      </c>
      <c r="L29" s="543">
        <f t="shared" si="8"/>
        <v>0</v>
      </c>
    </row>
    <row r="30" spans="1:12">
      <c r="A30" s="653">
        <v>2210202</v>
      </c>
      <c r="B30" s="611" t="s">
        <v>51</v>
      </c>
      <c r="C30" s="550">
        <v>50000</v>
      </c>
      <c r="D30" s="533">
        <f t="shared" si="5"/>
        <v>50000</v>
      </c>
      <c r="E30" s="649"/>
      <c r="F30" s="550"/>
      <c r="G30" s="550"/>
      <c r="H30" s="533">
        <f t="shared" si="6"/>
        <v>0</v>
      </c>
      <c r="I30" s="649"/>
      <c r="J30" s="550"/>
      <c r="K30" s="533">
        <f t="shared" si="7"/>
        <v>0</v>
      </c>
      <c r="L30" s="543">
        <f t="shared" si="8"/>
        <v>50000</v>
      </c>
    </row>
    <row r="31" spans="1:12">
      <c r="A31" s="653">
        <v>2210203</v>
      </c>
      <c r="B31" s="611" t="s">
        <v>52</v>
      </c>
      <c r="C31" s="550">
        <v>32051</v>
      </c>
      <c r="D31" s="533">
        <f t="shared" si="5"/>
        <v>32051</v>
      </c>
      <c r="E31" s="649"/>
      <c r="F31" s="1610"/>
      <c r="G31" s="1610"/>
      <c r="H31" s="533">
        <f t="shared" si="6"/>
        <v>0</v>
      </c>
      <c r="I31" s="649"/>
      <c r="J31" s="550"/>
      <c r="K31" s="533">
        <f t="shared" si="7"/>
        <v>0</v>
      </c>
      <c r="L31" s="543">
        <f t="shared" si="8"/>
        <v>32051</v>
      </c>
    </row>
    <row r="32" spans="1:12">
      <c r="A32" s="650">
        <v>2210301</v>
      </c>
      <c r="B32" s="611" t="s">
        <v>53</v>
      </c>
      <c r="C32" s="550">
        <v>1000000</v>
      </c>
      <c r="D32" s="533">
        <f t="shared" si="5"/>
        <v>1000000</v>
      </c>
      <c r="E32" s="649"/>
      <c r="F32" s="550">
        <v>300000</v>
      </c>
      <c r="G32" s="550">
        <v>300000</v>
      </c>
      <c r="H32" s="533">
        <f t="shared" si="6"/>
        <v>600000</v>
      </c>
      <c r="I32" s="649">
        <v>300000</v>
      </c>
      <c r="J32" s="1610">
        <v>300000</v>
      </c>
      <c r="K32" s="533">
        <f t="shared" si="7"/>
        <v>600000</v>
      </c>
      <c r="L32" s="543">
        <f t="shared" si="8"/>
        <v>2200000</v>
      </c>
    </row>
    <row r="33" spans="1:12">
      <c r="A33" s="653">
        <v>2210302</v>
      </c>
      <c r="B33" s="611" t="s">
        <v>54</v>
      </c>
      <c r="C33" s="550">
        <v>1000000</v>
      </c>
      <c r="D33" s="533">
        <f t="shared" si="5"/>
        <v>1000000</v>
      </c>
      <c r="E33" s="649"/>
      <c r="F33" s="550"/>
      <c r="G33" s="550"/>
      <c r="H33" s="533">
        <f t="shared" si="6"/>
        <v>0</v>
      </c>
      <c r="I33" s="649"/>
      <c r="J33" s="550"/>
      <c r="K33" s="533">
        <f t="shared" si="7"/>
        <v>0</v>
      </c>
      <c r="L33" s="543">
        <f t="shared" si="8"/>
        <v>1000000</v>
      </c>
    </row>
    <row r="34" spans="1:12">
      <c r="A34" s="653">
        <v>2210303</v>
      </c>
      <c r="B34" s="611" t="s">
        <v>55</v>
      </c>
      <c r="C34" s="550">
        <v>1500000</v>
      </c>
      <c r="D34" s="533">
        <f t="shared" si="5"/>
        <v>1500000</v>
      </c>
      <c r="E34" s="649"/>
      <c r="F34" s="550"/>
      <c r="G34" s="550"/>
      <c r="H34" s="533">
        <f t="shared" si="6"/>
        <v>0</v>
      </c>
      <c r="I34" s="649"/>
      <c r="J34" s="550"/>
      <c r="K34" s="533">
        <f t="shared" si="7"/>
        <v>0</v>
      </c>
      <c r="L34" s="543">
        <f t="shared" si="8"/>
        <v>1500000</v>
      </c>
    </row>
    <row r="35" spans="1:12" hidden="1">
      <c r="A35" s="653">
        <v>2210304</v>
      </c>
      <c r="B35" s="611" t="s">
        <v>56</v>
      </c>
      <c r="C35" s="550"/>
      <c r="D35" s="533">
        <f t="shared" si="5"/>
        <v>0</v>
      </c>
      <c r="E35" s="649"/>
      <c r="F35" s="550"/>
      <c r="G35" s="550"/>
      <c r="H35" s="533">
        <f t="shared" si="6"/>
        <v>0</v>
      </c>
      <c r="I35" s="649"/>
      <c r="J35" s="550"/>
      <c r="K35" s="533">
        <f t="shared" si="7"/>
        <v>0</v>
      </c>
      <c r="L35" s="543">
        <f t="shared" si="8"/>
        <v>0</v>
      </c>
    </row>
    <row r="36" spans="1:12" hidden="1">
      <c r="A36" s="653">
        <v>2210399</v>
      </c>
      <c r="B36" s="611" t="s">
        <v>57</v>
      </c>
      <c r="C36" s="550"/>
      <c r="D36" s="533">
        <f t="shared" si="5"/>
        <v>0</v>
      </c>
      <c r="E36" s="649"/>
      <c r="F36" s="550"/>
      <c r="G36" s="550"/>
      <c r="H36" s="533">
        <f t="shared" si="6"/>
        <v>0</v>
      </c>
      <c r="I36" s="649"/>
      <c r="J36" s="649"/>
      <c r="K36" s="533">
        <f t="shared" si="7"/>
        <v>0</v>
      </c>
      <c r="L36" s="543">
        <f t="shared" si="8"/>
        <v>0</v>
      </c>
    </row>
    <row r="37" spans="1:12">
      <c r="A37" s="653">
        <v>2210401</v>
      </c>
      <c r="B37" s="611" t="s">
        <v>214</v>
      </c>
      <c r="C37" s="550">
        <v>500000</v>
      </c>
      <c r="D37" s="533">
        <f t="shared" si="5"/>
        <v>500000</v>
      </c>
      <c r="E37" s="649"/>
      <c r="F37" s="550"/>
      <c r="G37" s="550"/>
      <c r="H37" s="533">
        <f t="shared" si="6"/>
        <v>0</v>
      </c>
      <c r="I37" s="649"/>
      <c r="J37" s="550"/>
      <c r="K37" s="533">
        <f t="shared" si="7"/>
        <v>0</v>
      </c>
      <c r="L37" s="543">
        <f t="shared" si="8"/>
        <v>500000</v>
      </c>
    </row>
    <row r="38" spans="1:12" hidden="1">
      <c r="A38" s="653">
        <v>2210403</v>
      </c>
      <c r="B38" s="611" t="s">
        <v>55</v>
      </c>
      <c r="C38" s="550"/>
      <c r="D38" s="533">
        <f t="shared" si="5"/>
        <v>0</v>
      </c>
      <c r="E38" s="649"/>
      <c r="F38" s="550"/>
      <c r="G38" s="550"/>
      <c r="H38" s="533">
        <f t="shared" si="6"/>
        <v>0</v>
      </c>
      <c r="I38" s="649"/>
      <c r="J38" s="550"/>
      <c r="K38" s="533">
        <f t="shared" si="7"/>
        <v>0</v>
      </c>
      <c r="L38" s="543">
        <f t="shared" si="8"/>
        <v>0</v>
      </c>
    </row>
    <row r="39" spans="1:12">
      <c r="A39" s="653">
        <v>2210499</v>
      </c>
      <c r="B39" s="611" t="s">
        <v>59</v>
      </c>
      <c r="C39" s="550">
        <v>450000</v>
      </c>
      <c r="D39" s="533">
        <f t="shared" si="5"/>
        <v>450000</v>
      </c>
      <c r="E39" s="550"/>
      <c r="F39" s="550"/>
      <c r="G39" s="550"/>
      <c r="H39" s="533">
        <f t="shared" si="6"/>
        <v>0</v>
      </c>
      <c r="I39" s="649"/>
      <c r="J39" s="550"/>
      <c r="K39" s="533">
        <f t="shared" si="7"/>
        <v>0</v>
      </c>
      <c r="L39" s="543">
        <f t="shared" si="8"/>
        <v>450000</v>
      </c>
    </row>
    <row r="40" spans="1:12">
      <c r="A40" s="653">
        <v>2210502</v>
      </c>
      <c r="B40" s="611" t="s">
        <v>215</v>
      </c>
      <c r="C40" s="550">
        <v>250000</v>
      </c>
      <c r="D40" s="533">
        <f t="shared" si="5"/>
        <v>250000</v>
      </c>
      <c r="E40" s="649"/>
      <c r="F40" s="649"/>
      <c r="G40" s="550"/>
      <c r="H40" s="533">
        <f t="shared" si="6"/>
        <v>0</v>
      </c>
      <c r="I40" s="550"/>
      <c r="J40" s="550"/>
      <c r="K40" s="533">
        <f t="shared" si="7"/>
        <v>0</v>
      </c>
      <c r="L40" s="543">
        <f t="shared" si="8"/>
        <v>250000</v>
      </c>
    </row>
    <row r="41" spans="1:12">
      <c r="A41" s="653">
        <v>2210503</v>
      </c>
      <c r="B41" s="611" t="s">
        <v>61</v>
      </c>
      <c r="C41" s="550">
        <v>100000</v>
      </c>
      <c r="D41" s="533">
        <f t="shared" si="5"/>
        <v>100000</v>
      </c>
      <c r="E41" s="649"/>
      <c r="F41" s="649"/>
      <c r="G41" s="550"/>
      <c r="H41" s="533">
        <f t="shared" si="6"/>
        <v>0</v>
      </c>
      <c r="I41" s="649"/>
      <c r="J41" s="550"/>
      <c r="K41" s="533">
        <f t="shared" si="7"/>
        <v>0</v>
      </c>
      <c r="L41" s="543">
        <f t="shared" si="8"/>
        <v>100000</v>
      </c>
    </row>
    <row r="42" spans="1:12">
      <c r="A42" s="653">
        <v>2210504</v>
      </c>
      <c r="B42" s="611" t="s">
        <v>62</v>
      </c>
      <c r="C42" s="550">
        <v>400000</v>
      </c>
      <c r="D42" s="533">
        <f t="shared" si="5"/>
        <v>400000</v>
      </c>
      <c r="E42" s="649"/>
      <c r="F42" s="550"/>
      <c r="G42" s="550"/>
      <c r="H42" s="533">
        <f t="shared" si="6"/>
        <v>0</v>
      </c>
      <c r="I42" s="649"/>
      <c r="J42" s="550"/>
      <c r="K42" s="533">
        <f t="shared" si="7"/>
        <v>0</v>
      </c>
      <c r="L42" s="543">
        <f t="shared" si="8"/>
        <v>400000</v>
      </c>
    </row>
    <row r="43" spans="1:12" hidden="1">
      <c r="A43" s="653">
        <v>2210505</v>
      </c>
      <c r="B43" s="611" t="s">
        <v>216</v>
      </c>
      <c r="C43" s="550"/>
      <c r="D43" s="533">
        <f t="shared" si="5"/>
        <v>0</v>
      </c>
      <c r="E43" s="550"/>
      <c r="F43" s="550"/>
      <c r="G43" s="550"/>
      <c r="H43" s="533">
        <f t="shared" si="6"/>
        <v>0</v>
      </c>
      <c r="I43" s="649"/>
      <c r="J43" s="550"/>
      <c r="K43" s="533">
        <f t="shared" si="7"/>
        <v>0</v>
      </c>
      <c r="L43" s="543">
        <f t="shared" si="8"/>
        <v>0</v>
      </c>
    </row>
    <row r="44" spans="1:12" hidden="1">
      <c r="A44" s="653">
        <v>2210599</v>
      </c>
      <c r="B44" s="611" t="s">
        <v>63</v>
      </c>
      <c r="C44" s="550"/>
      <c r="D44" s="533">
        <f t="shared" si="5"/>
        <v>0</v>
      </c>
      <c r="E44" s="649"/>
      <c r="F44" s="550"/>
      <c r="G44" s="550"/>
      <c r="H44" s="533">
        <f t="shared" si="6"/>
        <v>0</v>
      </c>
      <c r="I44" s="550"/>
      <c r="J44" s="550"/>
      <c r="K44" s="533">
        <f t="shared" si="7"/>
        <v>0</v>
      </c>
      <c r="L44" s="543">
        <f t="shared" si="8"/>
        <v>0</v>
      </c>
    </row>
    <row r="45" spans="1:12" hidden="1">
      <c r="A45" s="653">
        <v>2210602</v>
      </c>
      <c r="B45" s="611" t="s">
        <v>64</v>
      </c>
      <c r="C45" s="550"/>
      <c r="D45" s="533">
        <f t="shared" si="5"/>
        <v>0</v>
      </c>
      <c r="E45" s="649"/>
      <c r="F45" s="550"/>
      <c r="G45" s="550"/>
      <c r="H45" s="533">
        <f t="shared" si="6"/>
        <v>0</v>
      </c>
      <c r="I45" s="649"/>
      <c r="J45" s="550"/>
      <c r="K45" s="533">
        <f t="shared" si="7"/>
        <v>0</v>
      </c>
      <c r="L45" s="543">
        <f t="shared" si="8"/>
        <v>0</v>
      </c>
    </row>
    <row r="46" spans="1:12" hidden="1">
      <c r="A46" s="653">
        <v>2210603</v>
      </c>
      <c r="B46" s="611" t="s">
        <v>65</v>
      </c>
      <c r="C46" s="550"/>
      <c r="D46" s="533">
        <f t="shared" si="5"/>
        <v>0</v>
      </c>
      <c r="E46" s="649"/>
      <c r="F46" s="550"/>
      <c r="G46" s="550"/>
      <c r="H46" s="533">
        <f t="shared" si="6"/>
        <v>0</v>
      </c>
      <c r="I46" s="649"/>
      <c r="J46" s="550"/>
      <c r="K46" s="533">
        <f t="shared" si="7"/>
        <v>0</v>
      </c>
      <c r="L46" s="543">
        <f t="shared" si="8"/>
        <v>0</v>
      </c>
    </row>
    <row r="47" spans="1:12" hidden="1">
      <c r="A47" s="653">
        <v>2210604</v>
      </c>
      <c r="B47" s="611" t="s">
        <v>66</v>
      </c>
      <c r="C47" s="550"/>
      <c r="D47" s="533">
        <f t="shared" si="5"/>
        <v>0</v>
      </c>
      <c r="E47" s="649"/>
      <c r="F47" s="550"/>
      <c r="G47" s="550"/>
      <c r="H47" s="533">
        <f t="shared" si="6"/>
        <v>0</v>
      </c>
      <c r="I47" s="649"/>
      <c r="J47" s="550"/>
      <c r="K47" s="533">
        <f t="shared" si="7"/>
        <v>0</v>
      </c>
      <c r="L47" s="543">
        <f t="shared" si="8"/>
        <v>0</v>
      </c>
    </row>
    <row r="48" spans="1:12" hidden="1">
      <c r="A48" s="653">
        <v>2210606</v>
      </c>
      <c r="B48" s="611" t="s">
        <v>67</v>
      </c>
      <c r="C48" s="550"/>
      <c r="D48" s="533">
        <f t="shared" si="5"/>
        <v>0</v>
      </c>
      <c r="E48" s="649"/>
      <c r="F48" s="550"/>
      <c r="G48" s="550"/>
      <c r="H48" s="533">
        <f t="shared" si="6"/>
        <v>0</v>
      </c>
      <c r="I48" s="649"/>
      <c r="J48" s="550"/>
      <c r="K48" s="533">
        <f t="shared" si="7"/>
        <v>0</v>
      </c>
      <c r="L48" s="543">
        <f t="shared" si="8"/>
        <v>0</v>
      </c>
    </row>
    <row r="49" spans="1:12" ht="31" hidden="1">
      <c r="A49" s="653">
        <v>2210702</v>
      </c>
      <c r="B49" s="611" t="s">
        <v>217</v>
      </c>
      <c r="C49" s="550"/>
      <c r="D49" s="533">
        <f t="shared" si="5"/>
        <v>0</v>
      </c>
      <c r="E49" s="649"/>
      <c r="F49" s="550"/>
      <c r="G49" s="550"/>
      <c r="H49" s="533">
        <f t="shared" si="6"/>
        <v>0</v>
      </c>
      <c r="I49" s="649"/>
      <c r="J49" s="550"/>
      <c r="K49" s="533">
        <f t="shared" si="7"/>
        <v>0</v>
      </c>
      <c r="L49" s="543">
        <f t="shared" si="8"/>
        <v>0</v>
      </c>
    </row>
    <row r="50" spans="1:12">
      <c r="A50" s="653">
        <v>2210711</v>
      </c>
      <c r="B50" s="611" t="s">
        <v>934</v>
      </c>
      <c r="C50" s="550">
        <v>300000</v>
      </c>
      <c r="D50" s="533">
        <f t="shared" si="5"/>
        <v>300000</v>
      </c>
      <c r="E50" s="649"/>
      <c r="F50" s="550"/>
      <c r="G50" s="550"/>
      <c r="H50" s="533">
        <f t="shared" si="6"/>
        <v>0</v>
      </c>
      <c r="I50" s="649"/>
      <c r="J50" s="550"/>
      <c r="K50" s="533">
        <f t="shared" si="7"/>
        <v>0</v>
      </c>
      <c r="L50" s="543">
        <f t="shared" si="8"/>
        <v>300000</v>
      </c>
    </row>
    <row r="51" spans="1:12" hidden="1">
      <c r="A51" s="653">
        <v>2210703</v>
      </c>
      <c r="B51" s="611" t="s">
        <v>70</v>
      </c>
      <c r="C51" s="550"/>
      <c r="D51" s="533">
        <f t="shared" si="5"/>
        <v>0</v>
      </c>
      <c r="E51" s="649"/>
      <c r="F51" s="550"/>
      <c r="G51" s="550"/>
      <c r="H51" s="533">
        <f t="shared" si="6"/>
        <v>0</v>
      </c>
      <c r="I51" s="649"/>
      <c r="J51" s="550"/>
      <c r="K51" s="533">
        <f t="shared" si="7"/>
        <v>0</v>
      </c>
      <c r="L51" s="543">
        <f t="shared" si="8"/>
        <v>0</v>
      </c>
    </row>
    <row r="52" spans="1:12">
      <c r="A52" s="653">
        <v>2210714</v>
      </c>
      <c r="B52" s="611" t="s">
        <v>219</v>
      </c>
      <c r="C52" s="550"/>
      <c r="D52" s="533">
        <f t="shared" si="5"/>
        <v>0</v>
      </c>
      <c r="E52" s="649"/>
      <c r="F52" s="550"/>
      <c r="G52" s="550">
        <v>500000</v>
      </c>
      <c r="H52" s="533">
        <f t="shared" si="6"/>
        <v>500000</v>
      </c>
      <c r="I52" s="649">
        <v>1000000</v>
      </c>
      <c r="J52" s="550"/>
      <c r="K52" s="533">
        <f t="shared" si="7"/>
        <v>1000000</v>
      </c>
      <c r="L52" s="543">
        <f t="shared" si="8"/>
        <v>1500000</v>
      </c>
    </row>
    <row r="53" spans="1:12">
      <c r="A53" s="653">
        <v>2210799</v>
      </c>
      <c r="B53" s="611" t="s">
        <v>72</v>
      </c>
      <c r="C53" s="550">
        <v>300000</v>
      </c>
      <c r="D53" s="533">
        <f t="shared" si="5"/>
        <v>300000</v>
      </c>
      <c r="E53" s="649"/>
      <c r="F53" s="550"/>
      <c r="G53" s="550"/>
      <c r="H53" s="533">
        <f t="shared" si="6"/>
        <v>0</v>
      </c>
      <c r="I53" s="649"/>
      <c r="J53" s="550"/>
      <c r="K53" s="533">
        <f t="shared" si="7"/>
        <v>0</v>
      </c>
      <c r="L53" s="543">
        <f t="shared" si="8"/>
        <v>300000</v>
      </c>
    </row>
    <row r="54" spans="1:12" ht="31">
      <c r="A54" s="653">
        <v>2210801</v>
      </c>
      <c r="B54" s="611" t="s">
        <v>73</v>
      </c>
      <c r="C54" s="550">
        <v>300000</v>
      </c>
      <c r="D54" s="533">
        <f t="shared" si="5"/>
        <v>300000</v>
      </c>
      <c r="E54" s="649"/>
      <c r="F54" s="550"/>
      <c r="G54" s="550"/>
      <c r="H54" s="533">
        <f t="shared" si="6"/>
        <v>0</v>
      </c>
      <c r="I54" s="649"/>
      <c r="J54" s="550"/>
      <c r="K54" s="533">
        <f t="shared" si="7"/>
        <v>0</v>
      </c>
      <c r="L54" s="543">
        <f t="shared" si="8"/>
        <v>300000</v>
      </c>
    </row>
    <row r="55" spans="1:12">
      <c r="A55" s="653">
        <v>2210802</v>
      </c>
      <c r="B55" s="611" t="s">
        <v>220</v>
      </c>
      <c r="C55" s="550">
        <v>400000</v>
      </c>
      <c r="D55" s="533">
        <f t="shared" si="5"/>
        <v>400000</v>
      </c>
      <c r="E55" s="649"/>
      <c r="F55" s="550"/>
      <c r="G55" s="550"/>
      <c r="H55" s="533">
        <f t="shared" si="6"/>
        <v>0</v>
      </c>
      <c r="I55" s="649"/>
      <c r="J55" s="550"/>
      <c r="K55" s="533">
        <f t="shared" si="7"/>
        <v>0</v>
      </c>
      <c r="L55" s="543">
        <f t="shared" si="8"/>
        <v>400000</v>
      </c>
    </row>
    <row r="56" spans="1:12" ht="31">
      <c r="A56" s="653">
        <v>2210802</v>
      </c>
      <c r="B56" s="611" t="s">
        <v>841</v>
      </c>
      <c r="C56" s="550"/>
      <c r="D56" s="533">
        <f t="shared" si="5"/>
        <v>0</v>
      </c>
      <c r="E56" s="550"/>
      <c r="F56" s="550"/>
      <c r="G56" s="550"/>
      <c r="H56" s="533">
        <f t="shared" si="6"/>
        <v>0</v>
      </c>
      <c r="I56" s="550">
        <v>1000000</v>
      </c>
      <c r="J56" s="550"/>
      <c r="K56" s="533">
        <f t="shared" si="7"/>
        <v>1000000</v>
      </c>
      <c r="L56" s="543">
        <f t="shared" si="8"/>
        <v>1000000</v>
      </c>
    </row>
    <row r="57" spans="1:12" ht="31">
      <c r="A57" s="653">
        <v>2210802</v>
      </c>
      <c r="B57" s="611" t="s">
        <v>936</v>
      </c>
      <c r="C57" s="550"/>
      <c r="D57" s="533">
        <f t="shared" si="5"/>
        <v>0</v>
      </c>
      <c r="E57" s="550"/>
      <c r="F57" s="550"/>
      <c r="G57" s="550">
        <v>1000000</v>
      </c>
      <c r="H57" s="533">
        <f t="shared" si="6"/>
        <v>1000000</v>
      </c>
      <c r="I57" s="550"/>
      <c r="J57" s="550">
        <v>4000000</v>
      </c>
      <c r="K57" s="533">
        <f t="shared" si="7"/>
        <v>4000000</v>
      </c>
      <c r="L57" s="543">
        <f t="shared" si="8"/>
        <v>5000000</v>
      </c>
    </row>
    <row r="58" spans="1:12">
      <c r="A58" s="653">
        <v>2210904</v>
      </c>
      <c r="B58" s="611" t="s">
        <v>77</v>
      </c>
      <c r="C58" s="550">
        <v>750000</v>
      </c>
      <c r="D58" s="533">
        <f t="shared" si="5"/>
        <v>750000</v>
      </c>
      <c r="E58" s="550"/>
      <c r="F58" s="550"/>
      <c r="G58" s="550"/>
      <c r="H58" s="533">
        <f t="shared" si="6"/>
        <v>0</v>
      </c>
      <c r="I58" s="550"/>
      <c r="J58" s="550"/>
      <c r="K58" s="533">
        <f t="shared" si="7"/>
        <v>0</v>
      </c>
      <c r="L58" s="543">
        <f t="shared" si="8"/>
        <v>750000</v>
      </c>
    </row>
    <row r="59" spans="1:12">
      <c r="A59" s="650">
        <v>2210910</v>
      </c>
      <c r="B59" s="611" t="s">
        <v>78</v>
      </c>
      <c r="C59" s="550">
        <v>500000</v>
      </c>
      <c r="D59" s="533">
        <f t="shared" si="5"/>
        <v>500000</v>
      </c>
      <c r="E59" s="649"/>
      <c r="F59" s="550"/>
      <c r="G59" s="550"/>
      <c r="H59" s="533">
        <f t="shared" si="6"/>
        <v>0</v>
      </c>
      <c r="I59" s="649"/>
      <c r="J59" s="550"/>
      <c r="K59" s="533">
        <f t="shared" si="7"/>
        <v>0</v>
      </c>
      <c r="L59" s="543">
        <f t="shared" si="8"/>
        <v>500000</v>
      </c>
    </row>
    <row r="60" spans="1:12" hidden="1">
      <c r="A60" s="650">
        <v>2211001</v>
      </c>
      <c r="B60" s="611" t="s">
        <v>79</v>
      </c>
      <c r="C60" s="550"/>
      <c r="D60" s="533">
        <f t="shared" si="5"/>
        <v>0</v>
      </c>
      <c r="E60" s="649"/>
      <c r="F60" s="550"/>
      <c r="G60" s="550"/>
      <c r="H60" s="533">
        <f t="shared" si="6"/>
        <v>0</v>
      </c>
      <c r="I60" s="649"/>
      <c r="J60" s="550"/>
      <c r="K60" s="533">
        <f t="shared" si="7"/>
        <v>0</v>
      </c>
      <c r="L60" s="543">
        <f t="shared" si="8"/>
        <v>0</v>
      </c>
    </row>
    <row r="61" spans="1:12" hidden="1">
      <c r="A61" s="653">
        <v>2211002</v>
      </c>
      <c r="B61" s="611" t="s">
        <v>80</v>
      </c>
      <c r="C61" s="550"/>
      <c r="D61" s="533">
        <f t="shared" si="5"/>
        <v>0</v>
      </c>
      <c r="E61" s="649"/>
      <c r="F61" s="550"/>
      <c r="G61" s="550"/>
      <c r="H61" s="533">
        <f t="shared" si="6"/>
        <v>0</v>
      </c>
      <c r="I61" s="649"/>
      <c r="J61" s="550"/>
      <c r="K61" s="533">
        <f t="shared" si="7"/>
        <v>0</v>
      </c>
      <c r="L61" s="543">
        <f t="shared" si="8"/>
        <v>0</v>
      </c>
    </row>
    <row r="62" spans="1:12" hidden="1">
      <c r="A62" s="650">
        <v>2211003</v>
      </c>
      <c r="B62" s="611" t="s">
        <v>81</v>
      </c>
      <c r="C62" s="550"/>
      <c r="D62" s="533">
        <f t="shared" si="5"/>
        <v>0</v>
      </c>
      <c r="E62" s="649"/>
      <c r="F62" s="550"/>
      <c r="G62" s="550"/>
      <c r="H62" s="533">
        <f t="shared" si="6"/>
        <v>0</v>
      </c>
      <c r="I62" s="649"/>
      <c r="J62" s="550"/>
      <c r="K62" s="533">
        <f t="shared" si="7"/>
        <v>0</v>
      </c>
      <c r="L62" s="543">
        <f t="shared" si="8"/>
        <v>0</v>
      </c>
    </row>
    <row r="63" spans="1:12" hidden="1">
      <c r="A63" s="650">
        <v>2211004</v>
      </c>
      <c r="B63" s="611" t="s">
        <v>82</v>
      </c>
      <c r="C63" s="550"/>
      <c r="D63" s="533">
        <f t="shared" si="5"/>
        <v>0</v>
      </c>
      <c r="E63" s="649"/>
      <c r="F63" s="550"/>
      <c r="G63" s="550"/>
      <c r="H63" s="533">
        <f t="shared" si="6"/>
        <v>0</v>
      </c>
      <c r="I63" s="649"/>
      <c r="J63" s="550"/>
      <c r="K63" s="533">
        <f t="shared" si="7"/>
        <v>0</v>
      </c>
      <c r="L63" s="543">
        <f t="shared" si="8"/>
        <v>0</v>
      </c>
    </row>
    <row r="64" spans="1:12" hidden="1">
      <c r="A64" s="653">
        <v>2211005</v>
      </c>
      <c r="B64" s="611" t="s">
        <v>221</v>
      </c>
      <c r="C64" s="550"/>
      <c r="D64" s="533">
        <f t="shared" si="5"/>
        <v>0</v>
      </c>
      <c r="E64" s="649"/>
      <c r="F64" s="550"/>
      <c r="G64" s="550"/>
      <c r="H64" s="533">
        <f t="shared" si="6"/>
        <v>0</v>
      </c>
      <c r="I64" s="649"/>
      <c r="J64" s="550"/>
      <c r="K64" s="533">
        <f t="shared" si="7"/>
        <v>0</v>
      </c>
      <c r="L64" s="543">
        <f t="shared" si="8"/>
        <v>0</v>
      </c>
    </row>
    <row r="65" spans="1:12" ht="31" hidden="1">
      <c r="A65" s="653">
        <v>2211006</v>
      </c>
      <c r="B65" s="611" t="s">
        <v>84</v>
      </c>
      <c r="C65" s="550"/>
      <c r="D65" s="533">
        <f t="shared" si="5"/>
        <v>0</v>
      </c>
      <c r="E65" s="649"/>
      <c r="F65" s="550"/>
      <c r="G65" s="550"/>
      <c r="H65" s="533">
        <f t="shared" si="6"/>
        <v>0</v>
      </c>
      <c r="I65" s="649"/>
      <c r="J65" s="550"/>
      <c r="K65" s="533">
        <f t="shared" si="7"/>
        <v>0</v>
      </c>
      <c r="L65" s="543">
        <f t="shared" si="8"/>
        <v>0</v>
      </c>
    </row>
    <row r="66" spans="1:12" hidden="1">
      <c r="A66" s="653">
        <v>2211007</v>
      </c>
      <c r="B66" s="611" t="s">
        <v>85</v>
      </c>
      <c r="C66" s="550"/>
      <c r="D66" s="533">
        <f t="shared" si="5"/>
        <v>0</v>
      </c>
      <c r="E66" s="649"/>
      <c r="F66" s="550"/>
      <c r="G66" s="550"/>
      <c r="H66" s="533">
        <f t="shared" si="6"/>
        <v>0</v>
      </c>
      <c r="I66" s="649"/>
      <c r="J66" s="550"/>
      <c r="K66" s="533">
        <f t="shared" si="7"/>
        <v>0</v>
      </c>
      <c r="L66" s="543">
        <f t="shared" si="8"/>
        <v>0</v>
      </c>
    </row>
    <row r="67" spans="1:12" hidden="1">
      <c r="A67" s="653">
        <v>2211008</v>
      </c>
      <c r="B67" s="611" t="s">
        <v>86</v>
      </c>
      <c r="C67" s="550"/>
      <c r="D67" s="533">
        <f t="shared" si="5"/>
        <v>0</v>
      </c>
      <c r="E67" s="649"/>
      <c r="F67" s="550"/>
      <c r="G67" s="550"/>
      <c r="H67" s="533">
        <f t="shared" si="6"/>
        <v>0</v>
      </c>
      <c r="I67" s="649"/>
      <c r="J67" s="550"/>
      <c r="K67" s="533">
        <f t="shared" si="7"/>
        <v>0</v>
      </c>
      <c r="L67" s="543">
        <f t="shared" si="8"/>
        <v>0</v>
      </c>
    </row>
    <row r="68" spans="1:12" hidden="1">
      <c r="A68" s="653">
        <v>2211009</v>
      </c>
      <c r="B68" s="611" t="s">
        <v>87</v>
      </c>
      <c r="C68" s="550"/>
      <c r="D68" s="533">
        <f t="shared" si="5"/>
        <v>0</v>
      </c>
      <c r="E68" s="550"/>
      <c r="F68" s="550"/>
      <c r="G68" s="550"/>
      <c r="H68" s="533">
        <f t="shared" si="6"/>
        <v>0</v>
      </c>
      <c r="I68" s="550"/>
      <c r="J68" s="550"/>
      <c r="K68" s="533">
        <f t="shared" si="7"/>
        <v>0</v>
      </c>
      <c r="L68" s="543">
        <f t="shared" si="8"/>
        <v>0</v>
      </c>
    </row>
    <row r="69" spans="1:12" hidden="1">
      <c r="A69" s="653">
        <v>2211015</v>
      </c>
      <c r="B69" s="611" t="s">
        <v>88</v>
      </c>
      <c r="C69" s="550"/>
      <c r="D69" s="533">
        <f t="shared" si="5"/>
        <v>0</v>
      </c>
      <c r="E69" s="649"/>
      <c r="F69" s="550"/>
      <c r="G69" s="550"/>
      <c r="H69" s="533">
        <f t="shared" si="6"/>
        <v>0</v>
      </c>
      <c r="I69" s="649"/>
      <c r="J69" s="550"/>
      <c r="K69" s="533">
        <f t="shared" si="7"/>
        <v>0</v>
      </c>
      <c r="L69" s="543">
        <f t="shared" si="8"/>
        <v>0</v>
      </c>
    </row>
    <row r="70" spans="1:12" hidden="1">
      <c r="A70" s="653">
        <v>2211016</v>
      </c>
      <c r="B70" s="611" t="s">
        <v>89</v>
      </c>
      <c r="C70" s="550"/>
      <c r="D70" s="533">
        <f t="shared" si="5"/>
        <v>0</v>
      </c>
      <c r="E70" s="649"/>
      <c r="F70" s="550"/>
      <c r="G70" s="550"/>
      <c r="H70" s="533">
        <f t="shared" si="6"/>
        <v>0</v>
      </c>
      <c r="I70" s="649"/>
      <c r="J70" s="550"/>
      <c r="K70" s="533">
        <f t="shared" si="7"/>
        <v>0</v>
      </c>
      <c r="L70" s="543">
        <f t="shared" si="8"/>
        <v>0</v>
      </c>
    </row>
    <row r="71" spans="1:12" hidden="1">
      <c r="A71" s="653">
        <v>2211019</v>
      </c>
      <c r="B71" s="611" t="s">
        <v>90</v>
      </c>
      <c r="C71" s="550"/>
      <c r="D71" s="533">
        <f t="shared" si="5"/>
        <v>0</v>
      </c>
      <c r="E71" s="649"/>
      <c r="F71" s="550"/>
      <c r="G71" s="550"/>
      <c r="H71" s="533">
        <f t="shared" si="6"/>
        <v>0</v>
      </c>
      <c r="I71" s="649"/>
      <c r="J71" s="550"/>
      <c r="K71" s="533">
        <f t="shared" si="7"/>
        <v>0</v>
      </c>
      <c r="L71" s="543">
        <f t="shared" si="8"/>
        <v>0</v>
      </c>
    </row>
    <row r="72" spans="1:12" hidden="1">
      <c r="A72" s="653">
        <v>2211021</v>
      </c>
      <c r="B72" s="611" t="s">
        <v>91</v>
      </c>
      <c r="C72" s="550"/>
      <c r="D72" s="533">
        <f t="shared" si="5"/>
        <v>0</v>
      </c>
      <c r="E72" s="649"/>
      <c r="F72" s="550"/>
      <c r="G72" s="550"/>
      <c r="H72" s="533">
        <f t="shared" si="6"/>
        <v>0</v>
      </c>
      <c r="I72" s="649"/>
      <c r="J72" s="550"/>
      <c r="K72" s="533">
        <f t="shared" si="7"/>
        <v>0</v>
      </c>
      <c r="L72" s="543">
        <f t="shared" si="8"/>
        <v>0</v>
      </c>
    </row>
    <row r="73" spans="1:12" hidden="1">
      <c r="A73" s="653">
        <v>2211023</v>
      </c>
      <c r="B73" s="611" t="s">
        <v>92</v>
      </c>
      <c r="C73" s="550"/>
      <c r="D73" s="533">
        <f t="shared" si="5"/>
        <v>0</v>
      </c>
      <c r="E73" s="550"/>
      <c r="F73" s="550"/>
      <c r="G73" s="550"/>
      <c r="H73" s="533">
        <f t="shared" si="6"/>
        <v>0</v>
      </c>
      <c r="I73" s="550"/>
      <c r="J73" s="550"/>
      <c r="K73" s="533">
        <f t="shared" si="7"/>
        <v>0</v>
      </c>
      <c r="L73" s="543">
        <f t="shared" si="8"/>
        <v>0</v>
      </c>
    </row>
    <row r="74" spans="1:12" hidden="1">
      <c r="A74" s="653">
        <v>2211026</v>
      </c>
      <c r="B74" s="611" t="s">
        <v>93</v>
      </c>
      <c r="C74" s="550"/>
      <c r="D74" s="533">
        <f t="shared" si="5"/>
        <v>0</v>
      </c>
      <c r="E74" s="649"/>
      <c r="F74" s="550"/>
      <c r="G74" s="550"/>
      <c r="H74" s="533">
        <f t="shared" si="6"/>
        <v>0</v>
      </c>
      <c r="I74" s="649"/>
      <c r="J74" s="550"/>
      <c r="K74" s="533">
        <f t="shared" si="7"/>
        <v>0</v>
      </c>
      <c r="L74" s="543">
        <f t="shared" si="8"/>
        <v>0</v>
      </c>
    </row>
    <row r="75" spans="1:12" hidden="1">
      <c r="A75" s="653">
        <v>2211028</v>
      </c>
      <c r="B75" s="611" t="s">
        <v>94</v>
      </c>
      <c r="C75" s="550"/>
      <c r="D75" s="533">
        <f t="shared" si="5"/>
        <v>0</v>
      </c>
      <c r="E75" s="649"/>
      <c r="F75" s="550"/>
      <c r="G75" s="550"/>
      <c r="H75" s="533">
        <f t="shared" si="6"/>
        <v>0</v>
      </c>
      <c r="I75" s="649"/>
      <c r="J75" s="550"/>
      <c r="K75" s="533">
        <f t="shared" si="7"/>
        <v>0</v>
      </c>
      <c r="L75" s="543">
        <f t="shared" si="8"/>
        <v>0</v>
      </c>
    </row>
    <row r="76" spans="1:12" hidden="1">
      <c r="A76" s="653">
        <v>2211029</v>
      </c>
      <c r="B76" s="611" t="s">
        <v>95</v>
      </c>
      <c r="C76" s="550"/>
      <c r="D76" s="533">
        <f t="shared" si="5"/>
        <v>0</v>
      </c>
      <c r="E76" s="649"/>
      <c r="F76" s="550"/>
      <c r="G76" s="550"/>
      <c r="H76" s="533">
        <f t="shared" si="6"/>
        <v>0</v>
      </c>
      <c r="I76" s="649"/>
      <c r="J76" s="550"/>
      <c r="K76" s="533">
        <f t="shared" si="7"/>
        <v>0</v>
      </c>
      <c r="L76" s="543">
        <f t="shared" si="8"/>
        <v>0</v>
      </c>
    </row>
    <row r="77" spans="1:12" ht="31">
      <c r="A77" s="653">
        <v>2211101</v>
      </c>
      <c r="B77" s="611" t="s">
        <v>96</v>
      </c>
      <c r="C77" s="550">
        <v>600000</v>
      </c>
      <c r="D77" s="533">
        <f t="shared" si="5"/>
        <v>600000</v>
      </c>
      <c r="E77" s="649"/>
      <c r="F77" s="550"/>
      <c r="G77" s="550"/>
      <c r="H77" s="533">
        <f t="shared" si="6"/>
        <v>0</v>
      </c>
      <c r="I77" s="649"/>
      <c r="J77" s="550"/>
      <c r="K77" s="533">
        <f t="shared" si="7"/>
        <v>0</v>
      </c>
      <c r="L77" s="543">
        <f t="shared" si="8"/>
        <v>600000</v>
      </c>
    </row>
    <row r="78" spans="1:12">
      <c r="A78" s="653">
        <v>2211102</v>
      </c>
      <c r="B78" s="611" t="s">
        <v>97</v>
      </c>
      <c r="C78" s="550">
        <v>300000</v>
      </c>
      <c r="D78" s="533">
        <f t="shared" si="5"/>
        <v>300000</v>
      </c>
      <c r="E78" s="649"/>
      <c r="F78" s="550"/>
      <c r="G78" s="550"/>
      <c r="H78" s="533">
        <f t="shared" si="6"/>
        <v>0</v>
      </c>
      <c r="I78" s="649"/>
      <c r="J78" s="550"/>
      <c r="K78" s="533">
        <f t="shared" si="7"/>
        <v>0</v>
      </c>
      <c r="L78" s="543">
        <f t="shared" si="8"/>
        <v>300000</v>
      </c>
    </row>
    <row r="79" spans="1:12" hidden="1">
      <c r="A79" s="653">
        <v>2211103</v>
      </c>
      <c r="B79" s="611" t="s">
        <v>98</v>
      </c>
      <c r="C79" s="550"/>
      <c r="D79" s="533">
        <f t="shared" si="5"/>
        <v>0</v>
      </c>
      <c r="E79" s="649"/>
      <c r="F79" s="550"/>
      <c r="G79" s="550"/>
      <c r="H79" s="533">
        <f t="shared" si="6"/>
        <v>0</v>
      </c>
      <c r="I79" s="649"/>
      <c r="J79" s="550"/>
      <c r="K79" s="533">
        <f t="shared" si="7"/>
        <v>0</v>
      </c>
      <c r="L79" s="543">
        <f t="shared" si="8"/>
        <v>0</v>
      </c>
    </row>
    <row r="80" spans="1:12" hidden="1">
      <c r="A80" s="653">
        <v>2211199</v>
      </c>
      <c r="B80" s="611" t="s">
        <v>426</v>
      </c>
      <c r="C80" s="550">
        <v>0</v>
      </c>
      <c r="D80" s="533">
        <f t="shared" si="5"/>
        <v>0</v>
      </c>
      <c r="E80" s="649"/>
      <c r="F80" s="550"/>
      <c r="G80" s="550"/>
      <c r="H80" s="533">
        <f t="shared" si="6"/>
        <v>0</v>
      </c>
      <c r="I80" s="649"/>
      <c r="J80" s="550"/>
      <c r="K80" s="533">
        <f t="shared" si="7"/>
        <v>0</v>
      </c>
      <c r="L80" s="543">
        <f t="shared" si="8"/>
        <v>0</v>
      </c>
    </row>
    <row r="81" spans="1:82" hidden="1">
      <c r="A81" s="653">
        <v>2211201</v>
      </c>
      <c r="B81" s="611" t="s">
        <v>99</v>
      </c>
      <c r="C81" s="1605"/>
      <c r="D81" s="533">
        <f t="shared" si="5"/>
        <v>0</v>
      </c>
      <c r="E81" s="649"/>
      <c r="F81" s="550"/>
      <c r="G81" s="550"/>
      <c r="H81" s="533">
        <f t="shared" si="6"/>
        <v>0</v>
      </c>
      <c r="I81" s="649"/>
      <c r="J81" s="550"/>
      <c r="K81" s="533">
        <f t="shared" si="7"/>
        <v>0</v>
      </c>
      <c r="L81" s="543">
        <f t="shared" si="8"/>
        <v>0</v>
      </c>
    </row>
    <row r="82" spans="1:82">
      <c r="A82" s="653">
        <v>2211203</v>
      </c>
      <c r="B82" s="611" t="s">
        <v>100</v>
      </c>
      <c r="C82" s="550">
        <v>1200000</v>
      </c>
      <c r="D82" s="533">
        <f t="shared" si="5"/>
        <v>1200000</v>
      </c>
      <c r="E82" s="649"/>
      <c r="F82" s="550"/>
      <c r="G82" s="550"/>
      <c r="H82" s="533">
        <f t="shared" si="6"/>
        <v>0</v>
      </c>
      <c r="I82" s="550"/>
      <c r="J82" s="550"/>
      <c r="K82" s="533">
        <f t="shared" si="7"/>
        <v>0</v>
      </c>
      <c r="L82" s="543">
        <f t="shared" si="8"/>
        <v>1200000</v>
      </c>
    </row>
    <row r="83" spans="1:82" hidden="1">
      <c r="A83" s="653">
        <v>2211305</v>
      </c>
      <c r="B83" s="611" t="s">
        <v>103</v>
      </c>
      <c r="C83" s="550"/>
      <c r="D83" s="533">
        <f t="shared" ref="D83:D122" si="9">SUM(C83)</f>
        <v>0</v>
      </c>
      <c r="E83" s="550"/>
      <c r="F83" s="550"/>
      <c r="G83" s="550"/>
      <c r="H83" s="533">
        <f t="shared" ref="H83:H122" si="10">SUM(E83:G83)</f>
        <v>0</v>
      </c>
      <c r="I83" s="550"/>
      <c r="J83" s="550"/>
      <c r="K83" s="533">
        <f t="shared" ref="K83:K122" si="11">SUM(I83:J83)</f>
        <v>0</v>
      </c>
      <c r="L83" s="543">
        <f t="shared" ref="L83:L122" si="12">SUM(K83+H83+D83)</f>
        <v>0</v>
      </c>
    </row>
    <row r="84" spans="1:82" hidden="1">
      <c r="A84" s="653">
        <v>2211204</v>
      </c>
      <c r="B84" s="611" t="s">
        <v>101</v>
      </c>
      <c r="C84" s="550"/>
      <c r="D84" s="533">
        <f t="shared" si="9"/>
        <v>0</v>
      </c>
      <c r="E84" s="550"/>
      <c r="F84" s="550"/>
      <c r="G84" s="550"/>
      <c r="H84" s="533">
        <f t="shared" si="10"/>
        <v>0</v>
      </c>
      <c r="I84" s="649"/>
      <c r="J84" s="550"/>
      <c r="K84" s="533">
        <f t="shared" si="11"/>
        <v>0</v>
      </c>
      <c r="L84" s="543">
        <f t="shared" si="12"/>
        <v>0</v>
      </c>
    </row>
    <row r="85" spans="1:82">
      <c r="A85" s="653">
        <v>2211301</v>
      </c>
      <c r="B85" s="611" t="s">
        <v>102</v>
      </c>
      <c r="C85" s="550">
        <v>10000</v>
      </c>
      <c r="D85" s="533">
        <f t="shared" si="9"/>
        <v>10000</v>
      </c>
      <c r="E85" s="550"/>
      <c r="F85" s="550"/>
      <c r="G85" s="550"/>
      <c r="H85" s="533">
        <f t="shared" si="10"/>
        <v>0</v>
      </c>
      <c r="I85" s="649"/>
      <c r="J85" s="550"/>
      <c r="K85" s="533">
        <f t="shared" si="11"/>
        <v>0</v>
      </c>
      <c r="L85" s="543">
        <f t="shared" si="12"/>
        <v>10000</v>
      </c>
    </row>
    <row r="86" spans="1:82" hidden="1">
      <c r="A86" s="653">
        <v>2211310</v>
      </c>
      <c r="B86" s="611" t="s">
        <v>106</v>
      </c>
      <c r="C86" s="550"/>
      <c r="D86" s="533">
        <f t="shared" si="9"/>
        <v>0</v>
      </c>
      <c r="E86" s="649"/>
      <c r="F86" s="550"/>
      <c r="G86" s="550"/>
      <c r="H86" s="533">
        <f t="shared" si="10"/>
        <v>0</v>
      </c>
      <c r="I86" s="649"/>
      <c r="J86" s="550"/>
      <c r="K86" s="533">
        <f t="shared" si="11"/>
        <v>0</v>
      </c>
      <c r="L86" s="543">
        <f t="shared" si="12"/>
        <v>0</v>
      </c>
    </row>
    <row r="87" spans="1:82" ht="31">
      <c r="A87" s="653">
        <v>2211306</v>
      </c>
      <c r="B87" s="611" t="s">
        <v>223</v>
      </c>
      <c r="C87" s="550">
        <v>200000</v>
      </c>
      <c r="D87" s="533">
        <f t="shared" si="9"/>
        <v>200000</v>
      </c>
      <c r="E87" s="649"/>
      <c r="F87" s="550"/>
      <c r="G87" s="550"/>
      <c r="H87" s="533">
        <f t="shared" si="10"/>
        <v>0</v>
      </c>
      <c r="I87" s="649"/>
      <c r="J87" s="550"/>
      <c r="K87" s="533">
        <f t="shared" si="11"/>
        <v>0</v>
      </c>
      <c r="L87" s="543">
        <f t="shared" si="12"/>
        <v>200000</v>
      </c>
    </row>
    <row r="88" spans="1:82" hidden="1">
      <c r="A88" s="653">
        <v>2211308</v>
      </c>
      <c r="B88" s="611" t="s">
        <v>105</v>
      </c>
      <c r="C88" s="550"/>
      <c r="D88" s="533">
        <f t="shared" si="9"/>
        <v>0</v>
      </c>
      <c r="E88" s="649"/>
      <c r="F88" s="550"/>
      <c r="G88" s="550"/>
      <c r="H88" s="533">
        <f t="shared" si="10"/>
        <v>0</v>
      </c>
      <c r="I88" s="649"/>
      <c r="J88" s="550"/>
      <c r="K88" s="533">
        <f t="shared" si="11"/>
        <v>0</v>
      </c>
      <c r="L88" s="543">
        <f t="shared" si="12"/>
        <v>0</v>
      </c>
    </row>
    <row r="89" spans="1:82" hidden="1">
      <c r="A89" s="653">
        <v>2211320</v>
      </c>
      <c r="B89" s="611" t="s">
        <v>224</v>
      </c>
      <c r="C89" s="550"/>
      <c r="D89" s="533">
        <f t="shared" si="9"/>
        <v>0</v>
      </c>
      <c r="E89" s="649"/>
      <c r="F89" s="550"/>
      <c r="G89" s="550"/>
      <c r="H89" s="533">
        <f t="shared" si="10"/>
        <v>0</v>
      </c>
      <c r="I89" s="550"/>
      <c r="J89" s="550"/>
      <c r="K89" s="533">
        <f t="shared" si="11"/>
        <v>0</v>
      </c>
      <c r="L89" s="543">
        <f t="shared" si="12"/>
        <v>0</v>
      </c>
    </row>
    <row r="90" spans="1:82" hidden="1">
      <c r="A90" s="653">
        <v>2211323</v>
      </c>
      <c r="B90" s="611" t="s">
        <v>108</v>
      </c>
      <c r="C90" s="550"/>
      <c r="D90" s="533">
        <f t="shared" si="9"/>
        <v>0</v>
      </c>
      <c r="E90" s="649"/>
      <c r="F90" s="550"/>
      <c r="G90" s="550"/>
      <c r="H90" s="533">
        <f t="shared" si="10"/>
        <v>0</v>
      </c>
      <c r="I90" s="550"/>
      <c r="J90" s="550"/>
      <c r="K90" s="533">
        <f t="shared" si="11"/>
        <v>0</v>
      </c>
      <c r="L90" s="543">
        <f t="shared" si="12"/>
        <v>0</v>
      </c>
    </row>
    <row r="91" spans="1:82" hidden="1">
      <c r="A91" s="653">
        <v>2211329</v>
      </c>
      <c r="B91" s="611" t="s">
        <v>225</v>
      </c>
      <c r="C91" s="550"/>
      <c r="D91" s="533">
        <f t="shared" si="9"/>
        <v>0</v>
      </c>
      <c r="E91" s="550"/>
      <c r="F91" s="550"/>
      <c r="G91" s="550"/>
      <c r="H91" s="533">
        <f t="shared" si="10"/>
        <v>0</v>
      </c>
      <c r="I91" s="649"/>
      <c r="J91" s="550"/>
      <c r="K91" s="533">
        <f t="shared" si="11"/>
        <v>0</v>
      </c>
      <c r="L91" s="543">
        <f t="shared" si="12"/>
        <v>0</v>
      </c>
    </row>
    <row r="92" spans="1:82">
      <c r="A92" s="653">
        <v>2211399</v>
      </c>
      <c r="B92" s="611" t="s">
        <v>813</v>
      </c>
      <c r="C92" s="550"/>
      <c r="D92" s="533">
        <f t="shared" si="9"/>
        <v>0</v>
      </c>
      <c r="E92" s="550">
        <v>5000000</v>
      </c>
      <c r="F92" s="550"/>
      <c r="G92" s="550"/>
      <c r="H92" s="533">
        <f t="shared" si="10"/>
        <v>5000000</v>
      </c>
      <c r="I92" s="649"/>
      <c r="J92" s="550"/>
      <c r="K92" s="533">
        <f t="shared" si="11"/>
        <v>0</v>
      </c>
      <c r="L92" s="543">
        <f t="shared" si="12"/>
        <v>5000000</v>
      </c>
    </row>
    <row r="93" spans="1:82" hidden="1">
      <c r="A93" s="650">
        <v>2810205</v>
      </c>
      <c r="B93" s="611" t="s">
        <v>111</v>
      </c>
      <c r="C93" s="550"/>
      <c r="D93" s="533">
        <f t="shared" si="9"/>
        <v>0</v>
      </c>
      <c r="E93" s="550"/>
      <c r="F93" s="550"/>
      <c r="G93" s="550"/>
      <c r="H93" s="533">
        <f t="shared" si="10"/>
        <v>0</v>
      </c>
      <c r="I93" s="649"/>
      <c r="J93" s="550"/>
      <c r="K93" s="533">
        <f t="shared" si="11"/>
        <v>0</v>
      </c>
      <c r="L93" s="543">
        <f t="shared" si="12"/>
        <v>0</v>
      </c>
    </row>
    <row r="94" spans="1:82" hidden="1">
      <c r="A94" s="650">
        <v>2640402</v>
      </c>
      <c r="B94" s="611" t="s">
        <v>112</v>
      </c>
      <c r="C94" s="550"/>
      <c r="D94" s="533">
        <f t="shared" si="9"/>
        <v>0</v>
      </c>
      <c r="E94" s="649"/>
      <c r="F94" s="550"/>
      <c r="G94" s="550"/>
      <c r="H94" s="533">
        <f t="shared" si="10"/>
        <v>0</v>
      </c>
      <c r="I94" s="649"/>
      <c r="J94" s="550"/>
      <c r="K94" s="533">
        <f t="shared" si="11"/>
        <v>0</v>
      </c>
      <c r="L94" s="543">
        <f t="shared" si="12"/>
        <v>0</v>
      </c>
    </row>
    <row r="95" spans="1:82" hidden="1">
      <c r="A95" s="653">
        <v>2640403</v>
      </c>
      <c r="B95" s="611" t="s">
        <v>113</v>
      </c>
      <c r="C95" s="550"/>
      <c r="D95" s="533">
        <f t="shared" si="9"/>
        <v>0</v>
      </c>
      <c r="E95" s="649"/>
      <c r="F95" s="550"/>
      <c r="G95" s="550"/>
      <c r="H95" s="533">
        <f t="shared" si="10"/>
        <v>0</v>
      </c>
      <c r="I95" s="649"/>
      <c r="J95" s="550"/>
      <c r="K95" s="533">
        <f t="shared" si="11"/>
        <v>0</v>
      </c>
      <c r="L95" s="543">
        <f t="shared" si="12"/>
        <v>0</v>
      </c>
    </row>
    <row r="96" spans="1:82" s="1415" customFormat="1" hidden="1">
      <c r="A96" s="1428">
        <v>2640503</v>
      </c>
      <c r="B96" s="547" t="s">
        <v>814</v>
      </c>
      <c r="C96" s="550"/>
      <c r="D96" s="533">
        <f t="shared" si="9"/>
        <v>0</v>
      </c>
      <c r="E96" s="649"/>
      <c r="F96" s="550"/>
      <c r="G96" s="550"/>
      <c r="H96" s="533">
        <f t="shared" si="10"/>
        <v>0</v>
      </c>
      <c r="I96" s="649"/>
      <c r="J96" s="550"/>
      <c r="K96" s="533">
        <f t="shared" si="11"/>
        <v>0</v>
      </c>
      <c r="L96" s="543">
        <f t="shared" si="12"/>
        <v>0</v>
      </c>
      <c r="M96" s="670"/>
      <c r="N96" s="670"/>
      <c r="O96" s="714"/>
      <c r="P96" s="714"/>
      <c r="Q96" s="1414"/>
      <c r="R96" s="1414"/>
      <c r="S96" s="1414"/>
      <c r="T96" s="1414"/>
      <c r="U96" s="1414"/>
      <c r="V96" s="1414"/>
      <c r="W96" s="1414"/>
      <c r="X96" s="1414"/>
      <c r="Y96" s="1414"/>
      <c r="Z96" s="1414"/>
      <c r="AA96" s="1414"/>
      <c r="AB96" s="1414"/>
      <c r="AC96" s="1414"/>
      <c r="AD96" s="1414"/>
      <c r="AE96" s="1414"/>
      <c r="AF96" s="1414"/>
      <c r="AG96" s="1414"/>
      <c r="AH96" s="1414"/>
      <c r="AI96" s="1414"/>
      <c r="AJ96" s="1414"/>
      <c r="AK96" s="1414"/>
      <c r="AL96" s="1414"/>
      <c r="AM96" s="1414"/>
      <c r="AN96" s="1414"/>
      <c r="AO96" s="1414"/>
      <c r="AP96" s="1414"/>
      <c r="AQ96" s="1414"/>
      <c r="AR96" s="1414"/>
      <c r="AS96" s="1414"/>
      <c r="AT96" s="1414"/>
      <c r="AU96" s="1414"/>
      <c r="AV96" s="1414"/>
      <c r="AW96" s="1414"/>
      <c r="AX96" s="1414"/>
      <c r="AY96" s="1414"/>
      <c r="AZ96" s="1414"/>
      <c r="BA96" s="1414"/>
      <c r="BB96" s="1414"/>
      <c r="BC96" s="1414"/>
      <c r="BD96" s="1414"/>
      <c r="BE96" s="1414"/>
      <c r="BF96" s="1414"/>
      <c r="BG96" s="1414"/>
      <c r="BH96" s="1414"/>
      <c r="BI96" s="1414"/>
      <c r="BJ96" s="1414"/>
      <c r="BK96" s="1414"/>
      <c r="BL96" s="1414"/>
      <c r="BM96" s="1414"/>
      <c r="BN96" s="1414"/>
      <c r="BO96" s="1414"/>
      <c r="BP96" s="1414"/>
      <c r="BQ96" s="1414"/>
      <c r="BR96" s="1414"/>
      <c r="BS96" s="1414"/>
      <c r="BT96" s="1414"/>
      <c r="BU96" s="1414"/>
      <c r="BV96" s="1414"/>
      <c r="BW96" s="1414"/>
      <c r="BX96" s="1414"/>
      <c r="BY96" s="1414"/>
      <c r="BZ96" s="1414"/>
      <c r="CA96" s="1414"/>
      <c r="CB96" s="1414"/>
      <c r="CC96" s="1414"/>
      <c r="CD96" s="1414"/>
    </row>
    <row r="97" spans="1:82" ht="31" hidden="1">
      <c r="A97" s="650">
        <v>2640502</v>
      </c>
      <c r="B97" s="611" t="s">
        <v>227</v>
      </c>
      <c r="C97" s="550"/>
      <c r="D97" s="533">
        <f t="shared" si="9"/>
        <v>0</v>
      </c>
      <c r="E97" s="649"/>
      <c r="F97" s="550"/>
      <c r="G97" s="550"/>
      <c r="H97" s="533">
        <f t="shared" si="10"/>
        <v>0</v>
      </c>
      <c r="I97" s="649"/>
      <c r="J97" s="550"/>
      <c r="K97" s="533">
        <f t="shared" si="11"/>
        <v>0</v>
      </c>
      <c r="L97" s="543">
        <f t="shared" si="12"/>
        <v>0</v>
      </c>
    </row>
    <row r="98" spans="1:82" ht="31" hidden="1">
      <c r="A98" s="653">
        <v>2710102</v>
      </c>
      <c r="B98" s="611" t="s">
        <v>211</v>
      </c>
      <c r="C98" s="550"/>
      <c r="D98" s="533">
        <f t="shared" si="9"/>
        <v>0</v>
      </c>
      <c r="E98" s="649"/>
      <c r="F98" s="550"/>
      <c r="G98" s="550"/>
      <c r="H98" s="533">
        <f t="shared" si="10"/>
        <v>0</v>
      </c>
      <c r="I98" s="649"/>
      <c r="J98" s="550"/>
      <c r="K98" s="533">
        <f t="shared" si="11"/>
        <v>0</v>
      </c>
      <c r="L98" s="543">
        <f t="shared" si="12"/>
        <v>0</v>
      </c>
    </row>
    <row r="99" spans="1:82" ht="31" hidden="1">
      <c r="A99" s="653">
        <v>2640599</v>
      </c>
      <c r="B99" s="611" t="s">
        <v>228</v>
      </c>
      <c r="C99" s="550"/>
      <c r="D99" s="533">
        <f t="shared" si="9"/>
        <v>0</v>
      </c>
      <c r="E99" s="649"/>
      <c r="F99" s="550"/>
      <c r="G99" s="550"/>
      <c r="H99" s="533">
        <f t="shared" si="10"/>
        <v>0</v>
      </c>
      <c r="I99" s="649"/>
      <c r="J99" s="550"/>
      <c r="K99" s="533">
        <f t="shared" si="11"/>
        <v>0</v>
      </c>
      <c r="L99" s="543">
        <f t="shared" si="12"/>
        <v>0</v>
      </c>
    </row>
    <row r="100" spans="1:82" ht="31" hidden="1">
      <c r="A100" s="653">
        <v>2640599</v>
      </c>
      <c r="B100" s="611" t="s">
        <v>229</v>
      </c>
      <c r="C100" s="550"/>
      <c r="D100" s="533">
        <f t="shared" si="9"/>
        <v>0</v>
      </c>
      <c r="E100" s="649"/>
      <c r="F100" s="550"/>
      <c r="G100" s="550"/>
      <c r="H100" s="533">
        <f t="shared" si="10"/>
        <v>0</v>
      </c>
      <c r="I100" s="649"/>
      <c r="J100" s="550"/>
      <c r="K100" s="533">
        <f t="shared" si="11"/>
        <v>0</v>
      </c>
      <c r="L100" s="543">
        <f t="shared" si="12"/>
        <v>0</v>
      </c>
    </row>
    <row r="101" spans="1:82">
      <c r="A101" s="653">
        <v>3111001</v>
      </c>
      <c r="B101" s="611" t="s">
        <v>117</v>
      </c>
      <c r="C101" s="649">
        <v>1000000</v>
      </c>
      <c r="D101" s="533">
        <f t="shared" si="9"/>
        <v>1000000</v>
      </c>
      <c r="E101" s="649"/>
      <c r="F101" s="550"/>
      <c r="G101" s="550"/>
      <c r="H101" s="533">
        <f t="shared" si="10"/>
        <v>0</v>
      </c>
      <c r="I101" s="649"/>
      <c r="J101" s="550"/>
      <c r="K101" s="533">
        <f t="shared" si="11"/>
        <v>0</v>
      </c>
      <c r="L101" s="543">
        <f t="shared" si="12"/>
        <v>1000000</v>
      </c>
    </row>
    <row r="102" spans="1:82">
      <c r="A102" s="650">
        <v>2211399</v>
      </c>
      <c r="B102" s="611" t="s">
        <v>815</v>
      </c>
      <c r="C102" s="550"/>
      <c r="D102" s="533">
        <f t="shared" si="9"/>
        <v>0</v>
      </c>
      <c r="E102" s="649">
        <v>2500000</v>
      </c>
      <c r="F102" s="550"/>
      <c r="G102" s="550"/>
      <c r="H102" s="533">
        <f t="shared" si="10"/>
        <v>2500000</v>
      </c>
      <c r="I102" s="649"/>
      <c r="J102" s="550"/>
      <c r="K102" s="533">
        <f t="shared" si="11"/>
        <v>0</v>
      </c>
      <c r="L102" s="543">
        <f t="shared" si="12"/>
        <v>2500000</v>
      </c>
    </row>
    <row r="103" spans="1:82">
      <c r="A103" s="650">
        <v>2211399</v>
      </c>
      <c r="B103" s="611" t="s">
        <v>816</v>
      </c>
      <c r="C103" s="550"/>
      <c r="D103" s="533">
        <f t="shared" si="9"/>
        <v>0</v>
      </c>
      <c r="E103" s="649"/>
      <c r="F103" s="550">
        <v>1000000</v>
      </c>
      <c r="G103" s="550"/>
      <c r="H103" s="533">
        <f t="shared" si="10"/>
        <v>1000000</v>
      </c>
      <c r="I103" s="649"/>
      <c r="J103" s="550"/>
      <c r="K103" s="533">
        <f t="shared" si="11"/>
        <v>0</v>
      </c>
      <c r="L103" s="543">
        <f t="shared" si="12"/>
        <v>1000000</v>
      </c>
    </row>
    <row r="104" spans="1:82" s="755" customFormat="1" hidden="1">
      <c r="A104" s="650">
        <v>2211399</v>
      </c>
      <c r="B104" s="1250" t="s">
        <v>817</v>
      </c>
      <c r="C104" s="1581"/>
      <c r="D104" s="533">
        <f t="shared" si="9"/>
        <v>0</v>
      </c>
      <c r="E104" s="649"/>
      <c r="F104" s="550"/>
      <c r="G104" s="550"/>
      <c r="H104" s="533">
        <f t="shared" si="10"/>
        <v>0</v>
      </c>
      <c r="I104" s="1581"/>
      <c r="J104" s="1581"/>
      <c r="K104" s="533">
        <f t="shared" si="11"/>
        <v>0</v>
      </c>
      <c r="L104" s="543">
        <f t="shared" si="12"/>
        <v>0</v>
      </c>
      <c r="M104" s="670"/>
      <c r="N104" s="670"/>
      <c r="O104" s="714"/>
      <c r="P104" s="714"/>
      <c r="Q104" s="714"/>
      <c r="R104" s="714"/>
      <c r="S104" s="714"/>
      <c r="T104" s="714"/>
      <c r="U104" s="714"/>
      <c r="V104" s="714"/>
      <c r="W104" s="714"/>
      <c r="X104" s="714"/>
      <c r="Y104" s="714"/>
      <c r="Z104" s="714"/>
      <c r="AA104" s="714"/>
      <c r="AB104" s="714"/>
      <c r="AC104" s="714"/>
      <c r="AD104" s="714"/>
      <c r="AE104" s="714"/>
      <c r="AF104" s="714"/>
      <c r="AG104" s="714"/>
      <c r="AH104" s="714"/>
      <c r="AI104" s="714"/>
      <c r="AJ104" s="714"/>
      <c r="AK104" s="714"/>
      <c r="AL104" s="714"/>
      <c r="AM104" s="714"/>
      <c r="AN104" s="714"/>
      <c r="AO104" s="714"/>
      <c r="AP104" s="714"/>
      <c r="AQ104" s="714"/>
      <c r="AR104" s="714"/>
      <c r="AS104" s="714"/>
      <c r="AT104" s="714"/>
      <c r="AU104" s="714"/>
      <c r="AV104" s="714"/>
      <c r="AW104" s="714"/>
      <c r="AX104" s="714"/>
      <c r="AY104" s="714"/>
      <c r="AZ104" s="714"/>
      <c r="BA104" s="714"/>
      <c r="BB104" s="714"/>
      <c r="BC104" s="714"/>
      <c r="BD104" s="714"/>
      <c r="BE104" s="714"/>
      <c r="BF104" s="714"/>
      <c r="BG104" s="714"/>
      <c r="BH104" s="714"/>
      <c r="BI104" s="714"/>
      <c r="BJ104" s="714"/>
      <c r="BK104" s="714"/>
      <c r="BL104" s="714"/>
      <c r="BM104" s="714"/>
      <c r="BN104" s="714"/>
      <c r="BO104" s="714"/>
      <c r="BP104" s="714"/>
      <c r="BQ104" s="714"/>
      <c r="BR104" s="714"/>
      <c r="BS104" s="714"/>
      <c r="BT104" s="714"/>
      <c r="BU104" s="714"/>
      <c r="BV104" s="714"/>
      <c r="BW104" s="714"/>
      <c r="BX104" s="714"/>
      <c r="BY104" s="714"/>
      <c r="BZ104" s="714"/>
      <c r="CA104" s="714"/>
      <c r="CB104" s="714"/>
      <c r="CC104" s="714"/>
      <c r="CD104" s="714"/>
    </row>
    <row r="105" spans="1:82" ht="31">
      <c r="A105" s="650">
        <v>2211399</v>
      </c>
      <c r="B105" s="1250" t="s">
        <v>818</v>
      </c>
      <c r="C105" s="1581"/>
      <c r="D105" s="533">
        <f t="shared" si="9"/>
        <v>0</v>
      </c>
      <c r="E105" s="649"/>
      <c r="F105" s="550"/>
      <c r="G105" s="550"/>
      <c r="H105" s="533">
        <f t="shared" si="10"/>
        <v>0</v>
      </c>
      <c r="I105" s="1611"/>
      <c r="J105" s="1581">
        <v>3000000</v>
      </c>
      <c r="K105" s="533">
        <f t="shared" si="11"/>
        <v>3000000</v>
      </c>
      <c r="L105" s="543">
        <f t="shared" si="12"/>
        <v>3000000</v>
      </c>
    </row>
    <row r="106" spans="1:82">
      <c r="A106" s="650">
        <v>2211399</v>
      </c>
      <c r="B106" s="611" t="s">
        <v>819</v>
      </c>
      <c r="C106" s="550"/>
      <c r="D106" s="533">
        <f t="shared" si="9"/>
        <v>0</v>
      </c>
      <c r="E106" s="649"/>
      <c r="F106" s="550"/>
      <c r="G106" s="550"/>
      <c r="H106" s="533">
        <f t="shared" si="10"/>
        <v>0</v>
      </c>
      <c r="I106" s="649"/>
      <c r="J106" s="550">
        <v>2000000</v>
      </c>
      <c r="K106" s="533">
        <f t="shared" si="11"/>
        <v>2000000</v>
      </c>
      <c r="L106" s="543">
        <f t="shared" si="12"/>
        <v>2000000</v>
      </c>
    </row>
    <row r="107" spans="1:82">
      <c r="A107" s="650">
        <v>2211399</v>
      </c>
      <c r="B107" s="611" t="s">
        <v>439</v>
      </c>
      <c r="C107" s="550"/>
      <c r="D107" s="533">
        <f t="shared" si="9"/>
        <v>0</v>
      </c>
      <c r="E107" s="649"/>
      <c r="F107" s="550">
        <v>2000000</v>
      </c>
      <c r="G107" s="550"/>
      <c r="H107" s="533">
        <f t="shared" si="10"/>
        <v>2000000</v>
      </c>
      <c r="I107" s="649"/>
      <c r="J107" s="550"/>
      <c r="K107" s="533">
        <f t="shared" si="11"/>
        <v>0</v>
      </c>
      <c r="L107" s="543">
        <f t="shared" si="12"/>
        <v>2000000</v>
      </c>
    </row>
    <row r="108" spans="1:82" hidden="1">
      <c r="A108" s="650">
        <v>3111002</v>
      </c>
      <c r="B108" s="611" t="s">
        <v>118</v>
      </c>
      <c r="C108" s="550"/>
      <c r="D108" s="533">
        <f t="shared" si="9"/>
        <v>0</v>
      </c>
      <c r="E108" s="649"/>
      <c r="F108" s="550"/>
      <c r="G108" s="550"/>
      <c r="H108" s="533">
        <f t="shared" si="10"/>
        <v>0</v>
      </c>
      <c r="I108" s="649"/>
      <c r="J108" s="550"/>
      <c r="K108" s="533">
        <f t="shared" si="11"/>
        <v>0</v>
      </c>
      <c r="L108" s="543">
        <f t="shared" si="12"/>
        <v>0</v>
      </c>
    </row>
    <row r="109" spans="1:82" hidden="1">
      <c r="A109" s="653">
        <v>3111003</v>
      </c>
      <c r="B109" s="611" t="s">
        <v>119</v>
      </c>
      <c r="C109" s="550"/>
      <c r="D109" s="533">
        <f t="shared" si="9"/>
        <v>0</v>
      </c>
      <c r="E109" s="649"/>
      <c r="F109" s="550"/>
      <c r="G109" s="550"/>
      <c r="H109" s="533">
        <f t="shared" si="10"/>
        <v>0</v>
      </c>
      <c r="I109" s="649"/>
      <c r="J109" s="550"/>
      <c r="K109" s="533">
        <f t="shared" si="11"/>
        <v>0</v>
      </c>
      <c r="L109" s="543">
        <f t="shared" si="12"/>
        <v>0</v>
      </c>
    </row>
    <row r="110" spans="1:82" hidden="1">
      <c r="A110" s="653">
        <v>3111107</v>
      </c>
      <c r="B110" s="611" t="s">
        <v>120</v>
      </c>
      <c r="C110" s="550"/>
      <c r="D110" s="533">
        <f t="shared" si="9"/>
        <v>0</v>
      </c>
      <c r="E110" s="649"/>
      <c r="F110" s="550"/>
      <c r="G110" s="550"/>
      <c r="H110" s="533">
        <f t="shared" si="10"/>
        <v>0</v>
      </c>
      <c r="I110" s="649"/>
      <c r="J110" s="550"/>
      <c r="K110" s="533">
        <f t="shared" si="11"/>
        <v>0</v>
      </c>
      <c r="L110" s="543">
        <f t="shared" si="12"/>
        <v>0</v>
      </c>
    </row>
    <row r="111" spans="1:82" hidden="1">
      <c r="A111" s="653">
        <v>3111112</v>
      </c>
      <c r="B111" s="611" t="s">
        <v>230</v>
      </c>
      <c r="C111" s="550"/>
      <c r="D111" s="533">
        <f t="shared" si="9"/>
        <v>0</v>
      </c>
      <c r="E111" s="1607"/>
      <c r="F111" s="1608"/>
      <c r="G111" s="1608"/>
      <c r="H111" s="533">
        <f t="shared" si="10"/>
        <v>0</v>
      </c>
      <c r="I111" s="550"/>
      <c r="J111" s="550"/>
      <c r="K111" s="533">
        <f t="shared" si="11"/>
        <v>0</v>
      </c>
      <c r="L111" s="543">
        <f t="shared" si="12"/>
        <v>0</v>
      </c>
    </row>
    <row r="112" spans="1:82" hidden="1">
      <c r="A112" s="653">
        <v>3111305</v>
      </c>
      <c r="B112" s="611" t="s">
        <v>231</v>
      </c>
      <c r="C112" s="550"/>
      <c r="D112" s="533">
        <f t="shared" si="9"/>
        <v>0</v>
      </c>
      <c r="E112" s="1609"/>
      <c r="F112" s="1608"/>
      <c r="G112" s="1608"/>
      <c r="H112" s="533">
        <f t="shared" si="10"/>
        <v>0</v>
      </c>
      <c r="I112" s="550"/>
      <c r="J112" s="550"/>
      <c r="K112" s="533">
        <f t="shared" si="11"/>
        <v>0</v>
      </c>
      <c r="L112" s="543">
        <f t="shared" si="12"/>
        <v>0</v>
      </c>
    </row>
    <row r="113" spans="1:82" hidden="1">
      <c r="A113" s="653">
        <v>3111401</v>
      </c>
      <c r="B113" s="611" t="s">
        <v>123</v>
      </c>
      <c r="C113" s="550"/>
      <c r="D113" s="533">
        <f t="shared" si="9"/>
        <v>0</v>
      </c>
      <c r="E113" s="550"/>
      <c r="F113" s="550"/>
      <c r="G113" s="550"/>
      <c r="H113" s="533">
        <f t="shared" si="10"/>
        <v>0</v>
      </c>
      <c r="I113" s="649"/>
      <c r="J113" s="550"/>
      <c r="K113" s="533">
        <f t="shared" si="11"/>
        <v>0</v>
      </c>
      <c r="L113" s="543">
        <f t="shared" si="12"/>
        <v>0</v>
      </c>
    </row>
    <row r="114" spans="1:82" s="755" customFormat="1" hidden="1">
      <c r="A114" s="1251">
        <v>3111403</v>
      </c>
      <c r="B114" s="1252" t="s">
        <v>232</v>
      </c>
      <c r="C114" s="649"/>
      <c r="D114" s="533">
        <f t="shared" si="9"/>
        <v>0</v>
      </c>
      <c r="E114" s="649"/>
      <c r="F114" s="550"/>
      <c r="G114" s="550"/>
      <c r="H114" s="533">
        <f t="shared" si="10"/>
        <v>0</v>
      </c>
      <c r="I114" s="649"/>
      <c r="J114" s="550"/>
      <c r="K114" s="533">
        <f t="shared" si="11"/>
        <v>0</v>
      </c>
      <c r="L114" s="543">
        <f t="shared" si="12"/>
        <v>0</v>
      </c>
      <c r="M114" s="670"/>
      <c r="N114" s="670"/>
      <c r="O114" s="714"/>
      <c r="P114" s="714"/>
      <c r="Q114" s="714"/>
      <c r="R114" s="714"/>
      <c r="S114" s="714"/>
      <c r="T114" s="714"/>
      <c r="U114" s="714"/>
      <c r="V114" s="714"/>
      <c r="W114" s="714"/>
      <c r="X114" s="714"/>
      <c r="Y114" s="714"/>
      <c r="Z114" s="714"/>
      <c r="AA114" s="714"/>
      <c r="AB114" s="714"/>
      <c r="AC114" s="714"/>
      <c r="AD114" s="714"/>
      <c r="AE114" s="714"/>
      <c r="AF114" s="714"/>
      <c r="AG114" s="714"/>
      <c r="AH114" s="714"/>
      <c r="AI114" s="714"/>
      <c r="AJ114" s="714"/>
      <c r="AK114" s="714"/>
      <c r="AL114" s="714"/>
      <c r="AM114" s="714"/>
      <c r="AN114" s="714"/>
      <c r="AO114" s="714"/>
      <c r="AP114" s="714"/>
      <c r="AQ114" s="714"/>
      <c r="AR114" s="714"/>
      <c r="AS114" s="714"/>
      <c r="AT114" s="714"/>
      <c r="AU114" s="714"/>
      <c r="AV114" s="714"/>
      <c r="AW114" s="714"/>
      <c r="AX114" s="714"/>
      <c r="AY114" s="714"/>
      <c r="AZ114" s="714"/>
      <c r="BA114" s="714"/>
      <c r="BB114" s="714"/>
      <c r="BC114" s="714"/>
      <c r="BD114" s="714"/>
      <c r="BE114" s="714"/>
      <c r="BF114" s="714"/>
      <c r="BG114" s="714"/>
      <c r="BH114" s="714"/>
      <c r="BI114" s="714"/>
      <c r="BJ114" s="714"/>
      <c r="BK114" s="714"/>
      <c r="BL114" s="714"/>
      <c r="BM114" s="714"/>
      <c r="BN114" s="714"/>
      <c r="BO114" s="714"/>
      <c r="BP114" s="714"/>
      <c r="BQ114" s="714"/>
      <c r="BR114" s="714"/>
      <c r="BS114" s="714"/>
      <c r="BT114" s="714"/>
      <c r="BU114" s="714"/>
      <c r="BV114" s="714"/>
      <c r="BW114" s="714"/>
      <c r="BX114" s="714"/>
      <c r="BY114" s="714"/>
      <c r="BZ114" s="714"/>
      <c r="CA114" s="714"/>
      <c r="CB114" s="714"/>
      <c r="CC114" s="714"/>
      <c r="CD114" s="714"/>
    </row>
    <row r="115" spans="1:82" s="1400" customFormat="1" hidden="1">
      <c r="A115" s="650">
        <v>3111499</v>
      </c>
      <c r="B115" s="653" t="s">
        <v>233</v>
      </c>
      <c r="C115" s="649"/>
      <c r="D115" s="533">
        <f t="shared" si="9"/>
        <v>0</v>
      </c>
      <c r="E115" s="649"/>
      <c r="F115" s="550"/>
      <c r="G115" s="550"/>
      <c r="H115" s="533">
        <f t="shared" si="10"/>
        <v>0</v>
      </c>
      <c r="I115" s="1573"/>
      <c r="J115" s="1573"/>
      <c r="K115" s="533">
        <f t="shared" si="11"/>
        <v>0</v>
      </c>
      <c r="L115" s="543">
        <f t="shared" si="12"/>
        <v>0</v>
      </c>
      <c r="M115" s="670"/>
      <c r="N115" s="670"/>
      <c r="O115" s="1398"/>
      <c r="P115" s="1398"/>
      <c r="Q115" s="1398"/>
      <c r="R115" s="1398"/>
      <c r="S115" s="1398"/>
      <c r="T115" s="1398"/>
      <c r="U115" s="1398"/>
      <c r="V115" s="1398"/>
      <c r="W115" s="1398"/>
      <c r="X115" s="1398"/>
      <c r="Y115" s="1398"/>
      <c r="Z115" s="1398"/>
      <c r="AA115" s="1398"/>
      <c r="AB115" s="1398"/>
      <c r="AC115" s="1398"/>
      <c r="AD115" s="1398"/>
      <c r="AE115" s="1398"/>
      <c r="AF115" s="1398"/>
      <c r="AG115" s="1398"/>
      <c r="AH115" s="1398"/>
      <c r="AI115" s="1398"/>
      <c r="AJ115" s="1398"/>
      <c r="AK115" s="1398"/>
      <c r="AL115" s="1398"/>
      <c r="AM115" s="1398"/>
      <c r="AN115" s="1398"/>
      <c r="AO115" s="1398"/>
      <c r="AP115" s="1398"/>
      <c r="AQ115" s="1398"/>
      <c r="AR115" s="1398"/>
      <c r="AS115" s="1398"/>
      <c r="AT115" s="1398"/>
      <c r="AU115" s="1398"/>
      <c r="AV115" s="1398"/>
      <c r="AW115" s="1398"/>
      <c r="AX115" s="1398"/>
      <c r="AY115" s="1398"/>
      <c r="AZ115" s="1398"/>
      <c r="BA115" s="1398"/>
      <c r="BB115" s="1398"/>
      <c r="BC115" s="1398"/>
      <c r="BD115" s="1398"/>
      <c r="BE115" s="1398"/>
      <c r="BF115" s="1398"/>
      <c r="BG115" s="1398"/>
      <c r="BH115" s="1398"/>
      <c r="BI115" s="1398"/>
      <c r="BJ115" s="1398"/>
      <c r="BK115" s="1398"/>
      <c r="BL115" s="1398"/>
      <c r="BM115" s="1398"/>
      <c r="BN115" s="1398"/>
      <c r="BO115" s="1398"/>
      <c r="BP115" s="1398"/>
      <c r="BQ115" s="1399"/>
      <c r="BR115" s="1399"/>
      <c r="BS115" s="1399"/>
      <c r="BT115" s="1399"/>
      <c r="BU115" s="1399"/>
      <c r="BV115" s="1399"/>
      <c r="BW115" s="1399"/>
      <c r="BX115" s="1399"/>
      <c r="BY115" s="1399"/>
      <c r="BZ115" s="1399"/>
      <c r="CA115" s="1399"/>
      <c r="CB115" s="1399"/>
      <c r="CC115" s="1399"/>
      <c r="CD115" s="1399"/>
    </row>
    <row r="116" spans="1:82" hidden="1">
      <c r="A116" s="650">
        <v>3110501</v>
      </c>
      <c r="B116" s="611" t="s">
        <v>121</v>
      </c>
      <c r="C116" s="649"/>
      <c r="D116" s="533">
        <f t="shared" si="9"/>
        <v>0</v>
      </c>
      <c r="E116" s="649"/>
      <c r="F116" s="550"/>
      <c r="G116" s="550"/>
      <c r="H116" s="533">
        <f t="shared" si="10"/>
        <v>0</v>
      </c>
      <c r="I116" s="649"/>
      <c r="J116" s="550"/>
      <c r="K116" s="533">
        <f t="shared" si="11"/>
        <v>0</v>
      </c>
      <c r="L116" s="543">
        <f t="shared" si="12"/>
        <v>0</v>
      </c>
    </row>
    <row r="117" spans="1:82" ht="31" hidden="1">
      <c r="A117" s="653">
        <v>3111004</v>
      </c>
      <c r="B117" s="611" t="s">
        <v>234</v>
      </c>
      <c r="C117" s="649"/>
      <c r="D117" s="533">
        <f t="shared" si="9"/>
        <v>0</v>
      </c>
      <c r="E117" s="649"/>
      <c r="F117" s="550"/>
      <c r="G117" s="550"/>
      <c r="H117" s="533">
        <f t="shared" si="10"/>
        <v>0</v>
      </c>
      <c r="I117" s="649"/>
      <c r="J117" s="649"/>
      <c r="K117" s="533">
        <f t="shared" si="11"/>
        <v>0</v>
      </c>
      <c r="L117" s="543">
        <f t="shared" si="12"/>
        <v>0</v>
      </c>
    </row>
    <row r="118" spans="1:82" hidden="1">
      <c r="A118" s="653">
        <v>3111005</v>
      </c>
      <c r="B118" s="611" t="s">
        <v>235</v>
      </c>
      <c r="C118" s="649"/>
      <c r="D118" s="533">
        <f t="shared" si="9"/>
        <v>0</v>
      </c>
      <c r="E118" s="649"/>
      <c r="F118" s="550"/>
      <c r="G118" s="550"/>
      <c r="H118" s="533">
        <f t="shared" si="10"/>
        <v>0</v>
      </c>
      <c r="I118" s="649"/>
      <c r="J118" s="649"/>
      <c r="K118" s="533">
        <f t="shared" si="11"/>
        <v>0</v>
      </c>
      <c r="L118" s="543">
        <f t="shared" si="12"/>
        <v>0</v>
      </c>
    </row>
    <row r="119" spans="1:82" hidden="1">
      <c r="A119" s="653">
        <v>3110701</v>
      </c>
      <c r="B119" s="611" t="s">
        <v>126</v>
      </c>
      <c r="C119" s="649"/>
      <c r="D119" s="533">
        <f t="shared" si="9"/>
        <v>0</v>
      </c>
      <c r="E119" s="649"/>
      <c r="F119" s="550"/>
      <c r="G119" s="550"/>
      <c r="H119" s="533">
        <f t="shared" si="10"/>
        <v>0</v>
      </c>
      <c r="I119" s="649"/>
      <c r="J119" s="550"/>
      <c r="K119" s="533">
        <f t="shared" si="11"/>
        <v>0</v>
      </c>
      <c r="L119" s="543">
        <f t="shared" si="12"/>
        <v>0</v>
      </c>
    </row>
    <row r="120" spans="1:82" hidden="1">
      <c r="A120" s="653">
        <v>3110599</v>
      </c>
      <c r="B120" s="611" t="s">
        <v>236</v>
      </c>
      <c r="C120" s="649"/>
      <c r="D120" s="533">
        <f t="shared" si="9"/>
        <v>0</v>
      </c>
      <c r="E120" s="649"/>
      <c r="F120" s="550"/>
      <c r="G120" s="550"/>
      <c r="H120" s="533">
        <f t="shared" si="10"/>
        <v>0</v>
      </c>
      <c r="I120" s="649"/>
      <c r="J120" s="550"/>
      <c r="K120" s="533">
        <f t="shared" si="11"/>
        <v>0</v>
      </c>
      <c r="L120" s="543">
        <f t="shared" si="12"/>
        <v>0</v>
      </c>
    </row>
    <row r="121" spans="1:82" hidden="1">
      <c r="A121" s="653">
        <v>3110701</v>
      </c>
      <c r="B121" s="611" t="s">
        <v>126</v>
      </c>
      <c r="C121" s="649"/>
      <c r="D121" s="533">
        <f t="shared" si="9"/>
        <v>0</v>
      </c>
      <c r="E121" s="649"/>
      <c r="F121" s="550"/>
      <c r="G121" s="550"/>
      <c r="H121" s="533">
        <f t="shared" si="10"/>
        <v>0</v>
      </c>
      <c r="I121" s="649"/>
      <c r="J121" s="550"/>
      <c r="K121" s="533">
        <f t="shared" si="11"/>
        <v>0</v>
      </c>
      <c r="L121" s="543">
        <f t="shared" si="12"/>
        <v>0</v>
      </c>
    </row>
    <row r="122" spans="1:82" hidden="1">
      <c r="A122" s="653">
        <v>3110599</v>
      </c>
      <c r="B122" s="611" t="s">
        <v>236</v>
      </c>
      <c r="C122" s="649"/>
      <c r="D122" s="533">
        <f t="shared" si="9"/>
        <v>0</v>
      </c>
      <c r="E122" s="649"/>
      <c r="F122" s="550"/>
      <c r="G122" s="550"/>
      <c r="H122" s="533">
        <f t="shared" si="10"/>
        <v>0</v>
      </c>
      <c r="I122" s="649"/>
      <c r="J122" s="550"/>
      <c r="K122" s="533">
        <f t="shared" si="11"/>
        <v>0</v>
      </c>
      <c r="L122" s="543">
        <f t="shared" si="12"/>
        <v>0</v>
      </c>
    </row>
    <row r="123" spans="1:82">
      <c r="A123" s="760"/>
      <c r="B123" s="761" t="s">
        <v>438</v>
      </c>
      <c r="C123" s="1397">
        <f>SUM(C18:C122)</f>
        <v>11242051</v>
      </c>
      <c r="D123" s="1397">
        <f t="shared" ref="D123:L123" si="13">SUM(D18:D122)</f>
        <v>11242051</v>
      </c>
      <c r="E123" s="1397">
        <f t="shared" si="13"/>
        <v>7500000</v>
      </c>
      <c r="F123" s="1397">
        <f t="shared" si="13"/>
        <v>3300000</v>
      </c>
      <c r="G123" s="1397">
        <f t="shared" si="13"/>
        <v>1800000</v>
      </c>
      <c r="H123" s="1397">
        <f t="shared" si="13"/>
        <v>12600000</v>
      </c>
      <c r="I123" s="1580">
        <f t="shared" si="13"/>
        <v>2300000</v>
      </c>
      <c r="J123" s="1397">
        <f t="shared" si="13"/>
        <v>9300000</v>
      </c>
      <c r="K123" s="1397">
        <f t="shared" si="13"/>
        <v>11600000</v>
      </c>
      <c r="L123" s="1723">
        <f t="shared" si="13"/>
        <v>35442051</v>
      </c>
    </row>
    <row r="124" spans="1:82">
      <c r="A124" s="756"/>
      <c r="B124" s="757" t="s">
        <v>129</v>
      </c>
      <c r="C124" s="535"/>
      <c r="D124" s="533"/>
      <c r="E124" s="536"/>
      <c r="F124" s="533"/>
      <c r="G124" s="533"/>
      <c r="H124" s="533"/>
      <c r="I124" s="649"/>
      <c r="J124" s="533"/>
      <c r="K124" s="533"/>
      <c r="L124" s="543"/>
    </row>
    <row r="125" spans="1:82" hidden="1">
      <c r="A125" s="653">
        <v>2220101</v>
      </c>
      <c r="B125" s="611" t="s">
        <v>130</v>
      </c>
      <c r="C125" s="535"/>
      <c r="D125" s="533">
        <f>SUM(C125)</f>
        <v>0</v>
      </c>
      <c r="E125" s="536"/>
      <c r="F125" s="533"/>
      <c r="G125" s="533"/>
      <c r="H125" s="533">
        <f>SUM(E125:G125)</f>
        <v>0</v>
      </c>
      <c r="I125" s="649"/>
      <c r="J125" s="533"/>
      <c r="K125" s="533">
        <f>SUM(I125:J125)</f>
        <v>0</v>
      </c>
      <c r="L125" s="543">
        <f>SUM(K125+H125+D125)</f>
        <v>0</v>
      </c>
    </row>
    <row r="126" spans="1:82" hidden="1">
      <c r="A126" s="653">
        <v>2220103</v>
      </c>
      <c r="B126" s="611" t="s">
        <v>131</v>
      </c>
      <c r="C126" s="535"/>
      <c r="D126" s="533">
        <f t="shared" ref="D126:D135" si="14">SUM(C126)</f>
        <v>0</v>
      </c>
      <c r="E126" s="536"/>
      <c r="F126" s="533"/>
      <c r="G126" s="533"/>
      <c r="H126" s="533">
        <f t="shared" ref="H126:H135" si="15">SUM(E126:G126)</f>
        <v>0</v>
      </c>
      <c r="I126" s="649"/>
      <c r="J126" s="533"/>
      <c r="K126" s="533">
        <f t="shared" ref="K126:K135" si="16">SUM(I126:J126)</f>
        <v>0</v>
      </c>
      <c r="L126" s="543">
        <f t="shared" ref="L126:L135" si="17">SUM(K126+H126+D126)</f>
        <v>0</v>
      </c>
    </row>
    <row r="127" spans="1:82" ht="31" hidden="1">
      <c r="A127" s="653">
        <v>2220201</v>
      </c>
      <c r="B127" s="611" t="s">
        <v>132</v>
      </c>
      <c r="C127" s="535"/>
      <c r="D127" s="533">
        <f t="shared" si="14"/>
        <v>0</v>
      </c>
      <c r="E127" s="536"/>
      <c r="F127" s="533"/>
      <c r="G127" s="533"/>
      <c r="H127" s="533">
        <f t="shared" si="15"/>
        <v>0</v>
      </c>
      <c r="I127" s="649"/>
      <c r="J127" s="533"/>
      <c r="K127" s="533">
        <f t="shared" si="16"/>
        <v>0</v>
      </c>
      <c r="L127" s="543">
        <f t="shared" si="17"/>
        <v>0</v>
      </c>
    </row>
    <row r="128" spans="1:82" hidden="1">
      <c r="A128" s="653">
        <v>2220202</v>
      </c>
      <c r="B128" s="611" t="s">
        <v>133</v>
      </c>
      <c r="C128" s="535"/>
      <c r="D128" s="533">
        <f t="shared" si="14"/>
        <v>0</v>
      </c>
      <c r="E128" s="536"/>
      <c r="F128" s="533"/>
      <c r="G128" s="533"/>
      <c r="H128" s="533">
        <f t="shared" si="15"/>
        <v>0</v>
      </c>
      <c r="I128" s="649"/>
      <c r="J128" s="533"/>
      <c r="K128" s="533">
        <f t="shared" si="16"/>
        <v>0</v>
      </c>
      <c r="L128" s="543">
        <f t="shared" si="17"/>
        <v>0</v>
      </c>
    </row>
    <row r="129" spans="1:82" hidden="1">
      <c r="A129" s="653">
        <v>2220203</v>
      </c>
      <c r="B129" s="611" t="s">
        <v>134</v>
      </c>
      <c r="C129" s="535"/>
      <c r="D129" s="533">
        <f t="shared" si="14"/>
        <v>0</v>
      </c>
      <c r="E129" s="536"/>
      <c r="F129" s="533"/>
      <c r="G129" s="533"/>
      <c r="H129" s="533">
        <f t="shared" si="15"/>
        <v>0</v>
      </c>
      <c r="I129" s="649"/>
      <c r="J129" s="533"/>
      <c r="K129" s="533">
        <f t="shared" si="16"/>
        <v>0</v>
      </c>
      <c r="L129" s="543">
        <f t="shared" si="17"/>
        <v>0</v>
      </c>
    </row>
    <row r="130" spans="1:82" hidden="1">
      <c r="A130" s="653">
        <v>2220204</v>
      </c>
      <c r="B130" s="611" t="s">
        <v>135</v>
      </c>
      <c r="C130" s="535"/>
      <c r="D130" s="533">
        <f t="shared" si="14"/>
        <v>0</v>
      </c>
      <c r="E130" s="536"/>
      <c r="F130" s="533"/>
      <c r="G130" s="533"/>
      <c r="H130" s="533">
        <f t="shared" si="15"/>
        <v>0</v>
      </c>
      <c r="I130" s="649"/>
      <c r="J130" s="533"/>
      <c r="K130" s="533">
        <f t="shared" si="16"/>
        <v>0</v>
      </c>
      <c r="L130" s="543">
        <f t="shared" si="17"/>
        <v>0</v>
      </c>
    </row>
    <row r="131" spans="1:82" hidden="1">
      <c r="A131" s="653">
        <v>2220205</v>
      </c>
      <c r="B131" s="611" t="s">
        <v>136</v>
      </c>
      <c r="C131" s="530"/>
      <c r="D131" s="533">
        <f t="shared" si="14"/>
        <v>0</v>
      </c>
      <c r="E131" s="533"/>
      <c r="F131" s="533"/>
      <c r="G131" s="533"/>
      <c r="H131" s="533">
        <f t="shared" si="15"/>
        <v>0</v>
      </c>
      <c r="I131" s="550"/>
      <c r="J131" s="533"/>
      <c r="K131" s="533">
        <f t="shared" si="16"/>
        <v>0</v>
      </c>
      <c r="L131" s="543">
        <f t="shared" si="17"/>
        <v>0</v>
      </c>
    </row>
    <row r="132" spans="1:82">
      <c r="A132" s="653">
        <v>2220209</v>
      </c>
      <c r="B132" s="611" t="s">
        <v>137</v>
      </c>
      <c r="C132" s="535">
        <v>750000</v>
      </c>
      <c r="D132" s="533">
        <f t="shared" si="14"/>
        <v>750000</v>
      </c>
      <c r="E132" s="536"/>
      <c r="F132" s="533"/>
      <c r="G132" s="533"/>
      <c r="H132" s="533">
        <f t="shared" si="15"/>
        <v>0</v>
      </c>
      <c r="I132" s="649"/>
      <c r="J132" s="533"/>
      <c r="K132" s="533">
        <f t="shared" si="16"/>
        <v>0</v>
      </c>
      <c r="L132" s="543">
        <f t="shared" si="17"/>
        <v>750000</v>
      </c>
    </row>
    <row r="133" spans="1:82" hidden="1">
      <c r="A133" s="653">
        <v>2220210</v>
      </c>
      <c r="B133" s="611" t="s">
        <v>138</v>
      </c>
      <c r="C133" s="535"/>
      <c r="D133" s="533">
        <f t="shared" si="14"/>
        <v>0</v>
      </c>
      <c r="E133" s="536"/>
      <c r="F133" s="533"/>
      <c r="G133" s="533"/>
      <c r="H133" s="533">
        <f t="shared" si="15"/>
        <v>0</v>
      </c>
      <c r="I133" s="649"/>
      <c r="J133" s="533"/>
      <c r="K133" s="533">
        <f t="shared" si="16"/>
        <v>0</v>
      </c>
      <c r="L133" s="543">
        <f t="shared" si="17"/>
        <v>0</v>
      </c>
    </row>
    <row r="134" spans="1:82" hidden="1">
      <c r="A134" s="650">
        <v>2220299</v>
      </c>
      <c r="B134" s="611" t="s">
        <v>139</v>
      </c>
      <c r="C134" s="535"/>
      <c r="D134" s="533">
        <f t="shared" si="14"/>
        <v>0</v>
      </c>
      <c r="E134" s="536"/>
      <c r="F134" s="536"/>
      <c r="G134" s="536"/>
      <c r="H134" s="533">
        <f t="shared" si="15"/>
        <v>0</v>
      </c>
      <c r="I134" s="649"/>
      <c r="J134" s="536"/>
      <c r="K134" s="533">
        <f t="shared" si="16"/>
        <v>0</v>
      </c>
      <c r="L134" s="543">
        <f t="shared" si="17"/>
        <v>0</v>
      </c>
    </row>
    <row r="135" spans="1:82" hidden="1">
      <c r="A135" s="650">
        <v>4130299</v>
      </c>
      <c r="B135" s="611" t="s">
        <v>237</v>
      </c>
      <c r="C135" s="535"/>
      <c r="D135" s="533">
        <f t="shared" si="14"/>
        <v>0</v>
      </c>
      <c r="E135" s="1757"/>
      <c r="F135" s="1757"/>
      <c r="G135" s="533"/>
      <c r="H135" s="533">
        <f t="shared" si="15"/>
        <v>0</v>
      </c>
      <c r="I135" s="1606"/>
      <c r="J135" s="1757"/>
      <c r="K135" s="533">
        <f t="shared" si="16"/>
        <v>0</v>
      </c>
      <c r="L135" s="543">
        <f t="shared" si="17"/>
        <v>0</v>
      </c>
    </row>
    <row r="136" spans="1:82">
      <c r="A136" s="760"/>
      <c r="B136" s="761" t="s">
        <v>438</v>
      </c>
      <c r="C136" s="701">
        <f>SUM(C125:C135)</f>
        <v>750000</v>
      </c>
      <c r="D136" s="701">
        <f t="shared" ref="D136:L136" si="18">SUM(D125:D135)</f>
        <v>750000</v>
      </c>
      <c r="E136" s="701"/>
      <c r="F136" s="701"/>
      <c r="G136" s="701"/>
      <c r="H136" s="701">
        <f t="shared" si="18"/>
        <v>0</v>
      </c>
      <c r="I136" s="1583">
        <f t="shared" si="18"/>
        <v>0</v>
      </c>
      <c r="J136" s="701">
        <f t="shared" si="18"/>
        <v>0</v>
      </c>
      <c r="K136" s="701">
        <f t="shared" si="18"/>
        <v>0</v>
      </c>
      <c r="L136" s="554">
        <f t="shared" si="18"/>
        <v>750000</v>
      </c>
    </row>
    <row r="137" spans="1:82">
      <c r="A137" s="650"/>
      <c r="B137" s="757" t="s">
        <v>141</v>
      </c>
      <c r="C137" s="535"/>
      <c r="D137" s="533"/>
      <c r="E137" s="1606"/>
      <c r="F137" s="1606"/>
      <c r="G137" s="550"/>
      <c r="H137" s="533"/>
      <c r="I137" s="1606"/>
      <c r="J137" s="1606"/>
      <c r="K137" s="533"/>
      <c r="L137" s="543"/>
    </row>
    <row r="138" spans="1:82" s="755" customFormat="1">
      <c r="A138" s="1040">
        <v>4130299</v>
      </c>
      <c r="B138" s="1041" t="s">
        <v>140</v>
      </c>
      <c r="C138" s="536">
        <v>20000000</v>
      </c>
      <c r="D138" s="533">
        <f>SUM(C138)</f>
        <v>20000000</v>
      </c>
      <c r="E138" s="649"/>
      <c r="F138" s="649"/>
      <c r="G138" s="550"/>
      <c r="H138" s="533">
        <f>SUM(E138:G138)</f>
        <v>0</v>
      </c>
      <c r="I138" s="649"/>
      <c r="J138" s="649"/>
      <c r="K138" s="533">
        <f>SUM(I138:J138)</f>
        <v>0</v>
      </c>
      <c r="L138" s="543">
        <f>SUM(K138+H138+D138)</f>
        <v>20000000</v>
      </c>
      <c r="M138" s="544"/>
      <c r="N138" s="670"/>
      <c r="O138" s="714"/>
      <c r="P138" s="714"/>
      <c r="Q138" s="714"/>
      <c r="R138" s="714"/>
      <c r="S138" s="714"/>
      <c r="T138" s="714"/>
      <c r="U138" s="714"/>
      <c r="V138" s="714"/>
      <c r="W138" s="714"/>
      <c r="X138" s="714"/>
      <c r="Y138" s="714"/>
      <c r="Z138" s="714"/>
      <c r="AA138" s="714"/>
      <c r="AB138" s="714"/>
      <c r="AC138" s="714"/>
      <c r="AD138" s="714"/>
      <c r="AE138" s="714"/>
      <c r="AF138" s="714"/>
      <c r="AG138" s="714"/>
      <c r="AH138" s="714"/>
      <c r="AI138" s="714"/>
      <c r="AJ138" s="714"/>
      <c r="AK138" s="714"/>
      <c r="AL138" s="714"/>
      <c r="AM138" s="714"/>
      <c r="AN138" s="714"/>
      <c r="AO138" s="714"/>
      <c r="AP138" s="714"/>
      <c r="AQ138" s="714"/>
      <c r="AR138" s="714"/>
      <c r="AS138" s="714"/>
      <c r="AT138" s="714"/>
      <c r="AU138" s="714"/>
      <c r="AV138" s="714"/>
      <c r="AW138" s="714"/>
      <c r="AX138" s="714"/>
      <c r="AY138" s="714"/>
      <c r="AZ138" s="714"/>
      <c r="BA138" s="714"/>
      <c r="BB138" s="714"/>
      <c r="BC138" s="714"/>
      <c r="BD138" s="714"/>
      <c r="BE138" s="714"/>
      <c r="BF138" s="714"/>
      <c r="BG138" s="714"/>
      <c r="BH138" s="714"/>
      <c r="BI138" s="714"/>
      <c r="BJ138" s="714"/>
      <c r="BK138" s="714"/>
      <c r="BL138" s="714"/>
      <c r="BM138" s="714"/>
      <c r="BN138" s="714"/>
      <c r="BO138" s="714"/>
      <c r="BP138" s="714"/>
      <c r="BQ138" s="714"/>
      <c r="BR138" s="714"/>
      <c r="BS138" s="714"/>
      <c r="BT138" s="714"/>
      <c r="BU138" s="714"/>
      <c r="BV138" s="714"/>
      <c r="BW138" s="714"/>
      <c r="BX138" s="714"/>
      <c r="BY138" s="714"/>
      <c r="BZ138" s="714"/>
      <c r="CA138" s="714"/>
      <c r="CB138" s="714"/>
      <c r="CC138" s="714"/>
      <c r="CD138" s="714"/>
    </row>
    <row r="139" spans="1:82" s="755" customFormat="1">
      <c r="A139" s="1040">
        <v>3110504</v>
      </c>
      <c r="B139" s="1041" t="s">
        <v>935</v>
      </c>
      <c r="C139" s="649"/>
      <c r="D139" s="533">
        <f t="shared" ref="D139:D140" si="19">SUM(C139)</f>
        <v>0</v>
      </c>
      <c r="E139" s="649"/>
      <c r="F139" s="649">
        <v>35000000</v>
      </c>
      <c r="G139" s="550"/>
      <c r="H139" s="533">
        <f t="shared" ref="H139:H140" si="20">SUM(E139:G139)</f>
        <v>35000000</v>
      </c>
      <c r="I139" s="649"/>
      <c r="J139" s="649"/>
      <c r="K139" s="533">
        <f t="shared" ref="K139:K140" si="21">SUM(I139:J139)</f>
        <v>0</v>
      </c>
      <c r="L139" s="543">
        <f t="shared" ref="L139:L140" si="22">SUM(K139+H139+D139)</f>
        <v>35000000</v>
      </c>
      <c r="M139" s="670"/>
      <c r="N139" s="670"/>
      <c r="O139" s="714"/>
      <c r="P139" s="714"/>
      <c r="Q139" s="714"/>
      <c r="R139" s="714"/>
      <c r="S139" s="714"/>
      <c r="T139" s="714"/>
      <c r="U139" s="714"/>
      <c r="V139" s="714"/>
      <c r="W139" s="714"/>
      <c r="X139" s="714"/>
      <c r="Y139" s="714"/>
      <c r="Z139" s="714"/>
      <c r="AA139" s="714"/>
      <c r="AB139" s="714"/>
      <c r="AC139" s="714"/>
      <c r="AD139" s="714"/>
      <c r="AE139" s="714"/>
      <c r="AF139" s="714"/>
      <c r="AG139" s="714"/>
      <c r="AH139" s="714"/>
      <c r="AI139" s="714"/>
      <c r="AJ139" s="714"/>
      <c r="AK139" s="714"/>
      <c r="AL139" s="714"/>
      <c r="AM139" s="714"/>
      <c r="AN139" s="714"/>
      <c r="AO139" s="714"/>
      <c r="AP139" s="714"/>
      <c r="AQ139" s="714"/>
      <c r="AR139" s="714"/>
      <c r="AS139" s="714"/>
      <c r="AT139" s="714"/>
      <c r="AU139" s="714"/>
      <c r="AV139" s="714"/>
      <c r="AW139" s="714"/>
      <c r="AX139" s="714"/>
      <c r="AY139" s="714"/>
      <c r="AZ139" s="714"/>
      <c r="BA139" s="714"/>
      <c r="BB139" s="714"/>
      <c r="BC139" s="714"/>
      <c r="BD139" s="714"/>
      <c r="BE139" s="714"/>
      <c r="BF139" s="714"/>
      <c r="BG139" s="714"/>
      <c r="BH139" s="714"/>
      <c r="BI139" s="714"/>
      <c r="BJ139" s="714"/>
      <c r="BK139" s="714"/>
      <c r="BL139" s="714"/>
      <c r="BM139" s="714"/>
      <c r="BN139" s="714"/>
      <c r="BO139" s="714"/>
      <c r="BP139" s="714"/>
      <c r="BQ139" s="714"/>
      <c r="BR139" s="714"/>
      <c r="BS139" s="714"/>
      <c r="BT139" s="714"/>
      <c r="BU139" s="714"/>
      <c r="BV139" s="714"/>
      <c r="BW139" s="714"/>
      <c r="BX139" s="714"/>
      <c r="BY139" s="714"/>
      <c r="BZ139" s="714"/>
      <c r="CA139" s="714"/>
      <c r="CB139" s="714"/>
      <c r="CC139" s="714"/>
      <c r="CD139" s="714"/>
    </row>
    <row r="140" spans="1:82" s="755" customFormat="1">
      <c r="A140" s="1040">
        <v>3111504</v>
      </c>
      <c r="B140" s="1041" t="s">
        <v>143</v>
      </c>
      <c r="C140" s="536">
        <v>9000000</v>
      </c>
      <c r="D140" s="533">
        <f t="shared" si="19"/>
        <v>9000000</v>
      </c>
      <c r="E140" s="649"/>
      <c r="F140" s="550"/>
      <c r="G140" s="550"/>
      <c r="H140" s="533">
        <f t="shared" si="20"/>
        <v>0</v>
      </c>
      <c r="I140" s="649"/>
      <c r="J140" s="550"/>
      <c r="K140" s="533">
        <f t="shared" si="21"/>
        <v>0</v>
      </c>
      <c r="L140" s="543">
        <f t="shared" si="22"/>
        <v>9000000</v>
      </c>
      <c r="M140" s="670"/>
      <c r="N140" s="670"/>
      <c r="O140" s="714"/>
      <c r="P140" s="714"/>
      <c r="Q140" s="714"/>
      <c r="R140" s="714"/>
      <c r="S140" s="714"/>
      <c r="T140" s="714"/>
      <c r="U140" s="714"/>
      <c r="V140" s="714"/>
      <c r="W140" s="714"/>
      <c r="X140" s="714"/>
      <c r="Y140" s="714"/>
      <c r="Z140" s="714"/>
      <c r="AA140" s="714"/>
      <c r="AB140" s="714"/>
      <c r="AC140" s="714"/>
      <c r="AD140" s="714"/>
      <c r="AE140" s="714"/>
      <c r="AF140" s="714"/>
      <c r="AG140" s="714"/>
      <c r="AH140" s="714"/>
      <c r="AI140" s="714"/>
      <c r="AJ140" s="714"/>
      <c r="AK140" s="714"/>
      <c r="AL140" s="714"/>
      <c r="AM140" s="714"/>
      <c r="AN140" s="714"/>
      <c r="AO140" s="714"/>
      <c r="AP140" s="714"/>
      <c r="AQ140" s="714"/>
      <c r="AR140" s="714"/>
      <c r="AS140" s="714"/>
      <c r="AT140" s="714"/>
      <c r="AU140" s="714"/>
      <c r="AV140" s="714"/>
      <c r="AW140" s="714"/>
      <c r="AX140" s="714"/>
      <c r="AY140" s="714"/>
      <c r="AZ140" s="714"/>
      <c r="BA140" s="714"/>
      <c r="BB140" s="714"/>
      <c r="BC140" s="714"/>
      <c r="BD140" s="714"/>
      <c r="BE140" s="714"/>
      <c r="BF140" s="714"/>
      <c r="BG140" s="714"/>
      <c r="BH140" s="714"/>
      <c r="BI140" s="714"/>
      <c r="BJ140" s="714"/>
      <c r="BK140" s="714"/>
      <c r="BL140" s="714"/>
      <c r="BM140" s="714"/>
      <c r="BN140" s="714"/>
      <c r="BO140" s="714"/>
      <c r="BP140" s="714"/>
      <c r="BQ140" s="714"/>
      <c r="BR140" s="714"/>
      <c r="BS140" s="714"/>
      <c r="BT140" s="714"/>
      <c r="BU140" s="714"/>
      <c r="BV140" s="714"/>
      <c r="BW140" s="714"/>
      <c r="BX140" s="714"/>
      <c r="BY140" s="714"/>
      <c r="BZ140" s="714"/>
      <c r="CA140" s="714"/>
      <c r="CB140" s="714"/>
      <c r="CC140" s="714"/>
      <c r="CD140" s="714"/>
    </row>
    <row r="141" spans="1:82" s="755" customFormat="1">
      <c r="A141" s="762"/>
      <c r="B141" s="761" t="s">
        <v>128</v>
      </c>
      <c r="C141" s="701">
        <f t="shared" ref="C141:L141" si="23">SUM(C138:C140)</f>
        <v>29000000</v>
      </c>
      <c r="D141" s="701">
        <f t="shared" si="23"/>
        <v>29000000</v>
      </c>
      <c r="E141" s="701">
        <f t="shared" si="23"/>
        <v>0</v>
      </c>
      <c r="F141" s="701">
        <f t="shared" si="23"/>
        <v>35000000</v>
      </c>
      <c r="G141" s="701">
        <f t="shared" si="23"/>
        <v>0</v>
      </c>
      <c r="H141" s="701">
        <f t="shared" si="23"/>
        <v>35000000</v>
      </c>
      <c r="I141" s="1583">
        <f t="shared" si="23"/>
        <v>0</v>
      </c>
      <c r="J141" s="701">
        <f t="shared" si="23"/>
        <v>0</v>
      </c>
      <c r="K141" s="701">
        <f t="shared" si="23"/>
        <v>0</v>
      </c>
      <c r="L141" s="554">
        <f t="shared" si="23"/>
        <v>64000000</v>
      </c>
      <c r="M141" s="670"/>
      <c r="N141" s="670"/>
      <c r="O141" s="714"/>
      <c r="P141" s="714"/>
      <c r="Q141" s="714"/>
      <c r="R141" s="714"/>
      <c r="S141" s="714"/>
      <c r="T141" s="714"/>
      <c r="U141" s="714"/>
      <c r="V141" s="714"/>
      <c r="W141" s="714"/>
      <c r="X141" s="714"/>
      <c r="Y141" s="714"/>
      <c r="Z141" s="714"/>
      <c r="AA141" s="714"/>
      <c r="AB141" s="714"/>
      <c r="AC141" s="714"/>
      <c r="AD141" s="714"/>
      <c r="AE141" s="714"/>
      <c r="AF141" s="714"/>
      <c r="AG141" s="714"/>
      <c r="AH141" s="714"/>
      <c r="AI141" s="714"/>
      <c r="AJ141" s="714"/>
      <c r="AK141" s="714"/>
      <c r="AL141" s="714"/>
      <c r="AM141" s="714"/>
      <c r="AN141" s="714"/>
      <c r="AO141" s="714"/>
      <c r="AP141" s="714"/>
      <c r="AQ141" s="714"/>
      <c r="AR141" s="714"/>
      <c r="AS141" s="714"/>
      <c r="AT141" s="714"/>
      <c r="AU141" s="714"/>
      <c r="AV141" s="714"/>
      <c r="AW141" s="714"/>
      <c r="AX141" s="714"/>
      <c r="AY141" s="714"/>
      <c r="AZ141" s="714"/>
      <c r="BA141" s="714"/>
      <c r="BB141" s="714"/>
      <c r="BC141" s="714"/>
      <c r="BD141" s="714"/>
      <c r="BE141" s="714"/>
      <c r="BF141" s="714"/>
      <c r="BG141" s="714"/>
      <c r="BH141" s="714"/>
      <c r="BI141" s="714"/>
      <c r="BJ141" s="714"/>
      <c r="BK141" s="714"/>
      <c r="BL141" s="714"/>
      <c r="BM141" s="714"/>
      <c r="BN141" s="714"/>
      <c r="BO141" s="714"/>
      <c r="BP141" s="714"/>
      <c r="BQ141" s="714"/>
      <c r="BR141" s="714"/>
      <c r="BS141" s="714"/>
      <c r="BT141" s="714"/>
      <c r="BU141" s="714"/>
      <c r="BV141" s="714"/>
      <c r="BW141" s="714"/>
      <c r="BX141" s="714"/>
      <c r="BY141" s="714"/>
      <c r="BZ141" s="714"/>
      <c r="CA141" s="714"/>
      <c r="CB141" s="714"/>
      <c r="CC141" s="714"/>
      <c r="CD141" s="714"/>
    </row>
    <row r="142" spans="1:82" s="755" customFormat="1">
      <c r="A142" s="763"/>
      <c r="B142" s="547"/>
      <c r="C142" s="536"/>
      <c r="D142" s="533"/>
      <c r="E142" s="536"/>
      <c r="F142" s="533"/>
      <c r="G142" s="533"/>
      <c r="H142" s="533"/>
      <c r="I142" s="649"/>
      <c r="J142" s="533"/>
      <c r="K142" s="533"/>
      <c r="L142" s="543"/>
      <c r="M142" s="670"/>
      <c r="N142" s="670"/>
      <c r="O142" s="714"/>
      <c r="P142" s="714"/>
      <c r="Q142" s="714"/>
      <c r="R142" s="714"/>
      <c r="S142" s="714"/>
      <c r="T142" s="714"/>
      <c r="U142" s="714"/>
      <c r="V142" s="714"/>
      <c r="W142" s="714"/>
      <c r="X142" s="714"/>
      <c r="Y142" s="714"/>
      <c r="Z142" s="714"/>
      <c r="AA142" s="714"/>
      <c r="AB142" s="714"/>
      <c r="AC142" s="714"/>
      <c r="AD142" s="714"/>
      <c r="AE142" s="714"/>
      <c r="AF142" s="714"/>
      <c r="AG142" s="714"/>
      <c r="AH142" s="714"/>
      <c r="AI142" s="714"/>
      <c r="AJ142" s="714"/>
      <c r="AK142" s="714"/>
      <c r="AL142" s="714"/>
      <c r="AM142" s="714"/>
      <c r="AN142" s="714"/>
      <c r="AO142" s="714"/>
      <c r="AP142" s="714"/>
      <c r="AQ142" s="714"/>
      <c r="AR142" s="714"/>
      <c r="AS142" s="714"/>
      <c r="AT142" s="714"/>
      <c r="AU142" s="714"/>
      <c r="AV142" s="714"/>
      <c r="AW142" s="714"/>
      <c r="AX142" s="714"/>
      <c r="AY142" s="714"/>
      <c r="AZ142" s="714"/>
      <c r="BA142" s="714"/>
      <c r="BB142" s="714"/>
      <c r="BC142" s="714"/>
      <c r="BD142" s="714"/>
      <c r="BE142" s="714"/>
      <c r="BF142" s="714"/>
      <c r="BG142" s="714"/>
      <c r="BH142" s="714"/>
      <c r="BI142" s="714"/>
      <c r="BJ142" s="714"/>
      <c r="BK142" s="714"/>
      <c r="BL142" s="714"/>
      <c r="BM142" s="714"/>
      <c r="BN142" s="714"/>
      <c r="BO142" s="714"/>
      <c r="BP142" s="714"/>
      <c r="BQ142" s="714"/>
      <c r="BR142" s="714"/>
      <c r="BS142" s="714"/>
      <c r="BT142" s="714"/>
      <c r="BU142" s="714"/>
      <c r="BV142" s="714"/>
      <c r="BW142" s="714"/>
      <c r="BX142" s="714"/>
      <c r="BY142" s="714"/>
      <c r="BZ142" s="714"/>
      <c r="CA142" s="714"/>
      <c r="CB142" s="714"/>
      <c r="CC142" s="714"/>
      <c r="CD142" s="714"/>
    </row>
    <row r="143" spans="1:82" s="1401" customFormat="1">
      <c r="A143" s="764"/>
      <c r="B143" s="765" t="s">
        <v>13</v>
      </c>
      <c r="C143" s="554">
        <f t="shared" ref="C143:L143" si="24">SUM(C141+C136+C123+C16)</f>
        <v>90920203</v>
      </c>
      <c r="D143" s="554">
        <f t="shared" si="24"/>
        <v>90920203</v>
      </c>
      <c r="E143" s="554">
        <f t="shared" si="24"/>
        <v>7500000</v>
      </c>
      <c r="F143" s="554">
        <f t="shared" si="24"/>
        <v>38300000</v>
      </c>
      <c r="G143" s="554">
        <f t="shared" si="24"/>
        <v>1800000</v>
      </c>
      <c r="H143" s="554">
        <f t="shared" si="24"/>
        <v>47600000</v>
      </c>
      <c r="I143" s="1584">
        <f t="shared" si="24"/>
        <v>2300000</v>
      </c>
      <c r="J143" s="554">
        <f t="shared" si="24"/>
        <v>9300000</v>
      </c>
      <c r="K143" s="554">
        <f t="shared" si="24"/>
        <v>11600000</v>
      </c>
      <c r="L143" s="554">
        <f t="shared" si="24"/>
        <v>150120203</v>
      </c>
      <c r="M143" s="670"/>
      <c r="N143" s="670"/>
      <c r="O143" s="714"/>
      <c r="P143" s="714"/>
      <c r="Q143" s="714"/>
      <c r="R143" s="714"/>
      <c r="S143" s="714"/>
      <c r="T143" s="714"/>
      <c r="U143" s="714"/>
      <c r="V143" s="714"/>
      <c r="W143" s="714"/>
      <c r="X143" s="714"/>
      <c r="Y143" s="714"/>
      <c r="Z143" s="714"/>
      <c r="AA143" s="714"/>
      <c r="AB143" s="714"/>
      <c r="AC143" s="714"/>
      <c r="AD143" s="714"/>
      <c r="AE143" s="714"/>
      <c r="AF143" s="714"/>
      <c r="AG143" s="714"/>
      <c r="AH143" s="714"/>
      <c r="AI143" s="714"/>
      <c r="AJ143" s="714"/>
      <c r="AK143" s="714"/>
      <c r="AL143" s="714"/>
      <c r="AM143" s="714"/>
      <c r="AN143" s="714"/>
      <c r="AO143" s="714"/>
      <c r="AP143" s="714"/>
      <c r="AQ143" s="714"/>
      <c r="AR143" s="714"/>
      <c r="AS143" s="714"/>
      <c r="AT143" s="714"/>
      <c r="AU143" s="714"/>
      <c r="AV143" s="714"/>
      <c r="AW143" s="714"/>
      <c r="AX143" s="714"/>
      <c r="AY143" s="714"/>
      <c r="AZ143" s="714"/>
      <c r="BA143" s="714"/>
      <c r="BB143" s="714"/>
      <c r="BC143" s="714"/>
      <c r="BD143" s="714"/>
      <c r="BE143" s="714"/>
      <c r="BF143" s="714"/>
      <c r="BG143" s="714"/>
      <c r="BH143" s="714"/>
      <c r="BI143" s="714"/>
      <c r="BJ143" s="714"/>
      <c r="BK143" s="714"/>
      <c r="BL143" s="714"/>
      <c r="BM143" s="714"/>
      <c r="BN143" s="714"/>
      <c r="BO143" s="714"/>
      <c r="BP143" s="714"/>
      <c r="BQ143" s="714"/>
      <c r="BR143" s="714"/>
      <c r="BS143" s="714"/>
      <c r="BT143" s="714"/>
      <c r="BU143" s="714"/>
      <c r="BV143" s="714"/>
      <c r="BW143" s="714"/>
      <c r="BX143" s="714"/>
      <c r="BY143" s="714"/>
      <c r="BZ143" s="714"/>
      <c r="CA143" s="714"/>
      <c r="CB143" s="714"/>
      <c r="CC143" s="714"/>
      <c r="CD143" s="714"/>
    </row>
    <row r="144" spans="1:82" s="714" customFormat="1">
      <c r="A144" s="1398"/>
      <c r="B144" s="1402"/>
      <c r="C144" s="670"/>
      <c r="D144" s="766"/>
      <c r="E144" s="670"/>
      <c r="F144" s="670"/>
      <c r="G144" s="670"/>
      <c r="H144" s="766"/>
      <c r="I144" s="668"/>
      <c r="J144" s="670"/>
      <c r="K144" s="766"/>
      <c r="L144" s="544"/>
      <c r="M144" s="670"/>
      <c r="N144" s="670"/>
    </row>
    <row r="145" spans="1:14" s="714" customFormat="1">
      <c r="A145" s="1403"/>
      <c r="B145" s="713" t="s">
        <v>144</v>
      </c>
      <c r="C145" s="670"/>
      <c r="D145" s="670"/>
      <c r="E145" s="670"/>
      <c r="G145" s="670"/>
      <c r="H145" s="670"/>
      <c r="I145" s="1585"/>
      <c r="J145" s="712"/>
      <c r="K145" s="670"/>
      <c r="L145" s="670">
        <f>L143</f>
        <v>150120203</v>
      </c>
      <c r="M145" s="670"/>
      <c r="N145" s="670"/>
    </row>
    <row r="146" spans="1:14" s="714" customFormat="1">
      <c r="A146" s="1403"/>
      <c r="B146" s="713" t="s">
        <v>145</v>
      </c>
      <c r="C146" s="670"/>
      <c r="D146" s="670"/>
      <c r="E146" s="670"/>
      <c r="G146" s="670"/>
      <c r="H146" s="670"/>
      <c r="I146" s="1585"/>
      <c r="J146" s="712"/>
      <c r="K146" s="670"/>
      <c r="L146" s="670">
        <f>SUM(L136+L123+L16)</f>
        <v>86120203</v>
      </c>
      <c r="M146" s="670"/>
      <c r="N146" s="670"/>
    </row>
    <row r="147" spans="1:14" s="714" customFormat="1">
      <c r="A147" s="1403"/>
      <c r="B147" s="713" t="s">
        <v>141</v>
      </c>
      <c r="C147" s="670"/>
      <c r="D147" s="670"/>
      <c r="E147" s="670"/>
      <c r="G147" s="670"/>
      <c r="H147" s="670"/>
      <c r="I147" s="1585"/>
      <c r="J147" s="712"/>
      <c r="K147" s="670"/>
      <c r="L147" s="670">
        <f>L145-L146</f>
        <v>64000000</v>
      </c>
      <c r="M147" s="670"/>
      <c r="N147" s="670"/>
    </row>
    <row r="148" spans="1:14" s="714" customFormat="1">
      <c r="A148" s="1403"/>
      <c r="B148" s="713"/>
      <c r="C148" s="670"/>
      <c r="D148" s="670"/>
      <c r="E148" s="670"/>
      <c r="G148" s="670"/>
      <c r="H148" s="670"/>
      <c r="I148" s="1585"/>
      <c r="J148" s="712"/>
      <c r="K148" s="670"/>
      <c r="L148" s="670"/>
      <c r="M148" s="670"/>
      <c r="N148" s="670"/>
    </row>
    <row r="149" spans="1:14" s="714" customFormat="1">
      <c r="A149" s="1403"/>
      <c r="B149" s="713" t="s">
        <v>146</v>
      </c>
      <c r="C149" s="670"/>
      <c r="D149" s="670"/>
      <c r="E149" s="670"/>
      <c r="G149" s="670"/>
      <c r="H149" s="670"/>
      <c r="I149" s="1585"/>
      <c r="J149" s="712"/>
      <c r="K149" s="670"/>
      <c r="L149" s="670">
        <f>L146</f>
        <v>86120203</v>
      </c>
      <c r="M149" s="670"/>
      <c r="N149" s="670"/>
    </row>
    <row r="150" spans="1:14" s="714" customFormat="1">
      <c r="A150" s="1403"/>
      <c r="B150" s="713" t="s">
        <v>147</v>
      </c>
      <c r="C150" s="670"/>
      <c r="D150" s="670"/>
      <c r="E150" s="670"/>
      <c r="G150" s="670"/>
      <c r="H150" s="670"/>
      <c r="I150" s="1585"/>
      <c r="J150" s="712"/>
      <c r="K150" s="670"/>
      <c r="L150" s="670">
        <f>SUM(L16)</f>
        <v>49928152</v>
      </c>
      <c r="M150" s="670"/>
      <c r="N150" s="670"/>
    </row>
    <row r="151" spans="1:14" s="714" customFormat="1">
      <c r="A151" s="1403"/>
      <c r="B151" s="670" t="s">
        <v>148</v>
      </c>
      <c r="C151" s="670"/>
      <c r="D151" s="670"/>
      <c r="E151" s="670"/>
      <c r="G151" s="670"/>
      <c r="H151" s="670"/>
      <c r="I151" s="1585"/>
      <c r="J151" s="712"/>
      <c r="K151" s="670"/>
      <c r="L151" s="670">
        <f>L149-L150</f>
        <v>36192051</v>
      </c>
      <c r="M151" s="670"/>
      <c r="N151" s="670"/>
    </row>
    <row r="152" spans="1:14" s="714" customFormat="1">
      <c r="A152" s="1398"/>
      <c r="C152" s="670"/>
      <c r="D152" s="670"/>
      <c r="E152" s="712"/>
      <c r="F152" s="712"/>
      <c r="G152" s="670"/>
      <c r="H152" s="670"/>
      <c r="I152" s="1586"/>
      <c r="J152" s="712"/>
      <c r="K152" s="712"/>
      <c r="L152" s="670"/>
      <c r="M152" s="670"/>
      <c r="N152" s="670"/>
    </row>
    <row r="153" spans="1:14" s="714" customFormat="1">
      <c r="A153" s="1398"/>
      <c r="C153" s="670"/>
      <c r="D153" s="670"/>
      <c r="E153" s="712"/>
      <c r="F153" s="712"/>
      <c r="G153" s="670"/>
      <c r="H153" s="670"/>
      <c r="I153" s="1586"/>
      <c r="J153" s="712"/>
      <c r="K153" s="712"/>
      <c r="L153" s="670"/>
      <c r="M153" s="670"/>
      <c r="N153" s="670"/>
    </row>
    <row r="154" spans="1:14" s="714" customFormat="1">
      <c r="A154" s="1398"/>
      <c r="C154" s="670"/>
      <c r="D154" s="670"/>
      <c r="E154" s="712"/>
      <c r="F154" s="712"/>
      <c r="G154" s="670"/>
      <c r="H154" s="670"/>
      <c r="I154" s="1586"/>
      <c r="J154" s="712"/>
      <c r="K154" s="712"/>
      <c r="L154" s="670"/>
      <c r="M154" s="670"/>
      <c r="N154" s="670"/>
    </row>
    <row r="155" spans="1:14" s="714" customFormat="1">
      <c r="A155" s="1398"/>
      <c r="C155" s="670"/>
      <c r="D155" s="670"/>
      <c r="E155" s="712"/>
      <c r="F155" s="712"/>
      <c r="G155" s="670"/>
      <c r="H155" s="670"/>
      <c r="I155" s="1586"/>
      <c r="J155" s="712"/>
      <c r="K155" s="712"/>
      <c r="L155" s="670"/>
      <c r="M155" s="670"/>
      <c r="N155" s="670"/>
    </row>
    <row r="156" spans="1:14" s="714" customFormat="1">
      <c r="A156" s="1398"/>
      <c r="C156" s="670"/>
      <c r="D156" s="670"/>
      <c r="E156" s="712"/>
      <c r="F156" s="712"/>
      <c r="G156" s="670"/>
      <c r="H156" s="670"/>
      <c r="I156" s="1586"/>
      <c r="J156" s="712"/>
      <c r="K156" s="712"/>
      <c r="L156" s="670"/>
      <c r="M156" s="670"/>
      <c r="N156" s="670"/>
    </row>
    <row r="157" spans="1:14" s="714" customFormat="1">
      <c r="A157" s="1398"/>
      <c r="C157" s="670"/>
      <c r="D157" s="670"/>
      <c r="E157" s="712"/>
      <c r="F157" s="712"/>
      <c r="G157" s="670"/>
      <c r="H157" s="670"/>
      <c r="I157" s="1586"/>
      <c r="J157" s="712"/>
      <c r="K157" s="712"/>
      <c r="L157" s="670"/>
      <c r="M157" s="670"/>
      <c r="N157" s="670"/>
    </row>
    <row r="158" spans="1:14" s="714" customFormat="1">
      <c r="A158" s="1398"/>
      <c r="C158" s="670"/>
      <c r="D158" s="670"/>
      <c r="E158" s="712"/>
      <c r="F158" s="712"/>
      <c r="G158" s="670"/>
      <c r="H158" s="670"/>
      <c r="I158" s="1586"/>
      <c r="J158" s="712"/>
      <c r="K158" s="712"/>
      <c r="L158" s="670"/>
      <c r="M158" s="670"/>
      <c r="N158" s="670"/>
    </row>
    <row r="159" spans="1:14" s="714" customFormat="1">
      <c r="A159" s="1398"/>
      <c r="C159" s="670"/>
      <c r="D159" s="670"/>
      <c r="E159" s="712"/>
      <c r="F159" s="712"/>
      <c r="G159" s="670"/>
      <c r="H159" s="670"/>
      <c r="I159" s="1586"/>
      <c r="J159" s="712"/>
      <c r="K159" s="712"/>
      <c r="L159" s="670"/>
      <c r="M159" s="670"/>
      <c r="N159" s="670"/>
    </row>
    <row r="160" spans="1:14" s="714" customFormat="1">
      <c r="A160" s="1398"/>
      <c r="C160" s="670"/>
      <c r="D160" s="670"/>
      <c r="E160" s="712"/>
      <c r="F160" s="712"/>
      <c r="G160" s="670"/>
      <c r="H160" s="670"/>
      <c r="I160" s="1586"/>
      <c r="J160" s="712"/>
      <c r="K160" s="712"/>
      <c r="L160" s="670"/>
      <c r="M160" s="670"/>
      <c r="N160" s="670"/>
    </row>
    <row r="161" spans="1:14" s="714" customFormat="1">
      <c r="A161" s="1398"/>
      <c r="C161" s="670"/>
      <c r="D161" s="670"/>
      <c r="E161" s="712"/>
      <c r="F161" s="712"/>
      <c r="G161" s="670"/>
      <c r="H161" s="670"/>
      <c r="I161" s="1586"/>
      <c r="J161" s="712"/>
      <c r="K161" s="712"/>
      <c r="L161" s="670"/>
      <c r="M161" s="670"/>
      <c r="N161" s="670"/>
    </row>
    <row r="162" spans="1:14" s="714" customFormat="1">
      <c r="A162" s="1398"/>
      <c r="C162" s="670"/>
      <c r="D162" s="670"/>
      <c r="E162" s="712"/>
      <c r="F162" s="712"/>
      <c r="G162" s="670"/>
      <c r="H162" s="670"/>
      <c r="I162" s="1586"/>
      <c r="J162" s="712"/>
      <c r="K162" s="712"/>
      <c r="L162" s="670"/>
      <c r="M162" s="670"/>
      <c r="N162" s="670"/>
    </row>
    <row r="163" spans="1:14" s="714" customFormat="1">
      <c r="A163" s="1398"/>
      <c r="C163" s="670"/>
      <c r="D163" s="670"/>
      <c r="E163" s="712"/>
      <c r="F163" s="712"/>
      <c r="G163" s="670"/>
      <c r="H163" s="670"/>
      <c r="I163" s="1586"/>
      <c r="J163" s="712"/>
      <c r="K163" s="712"/>
      <c r="L163" s="670"/>
      <c r="M163" s="670"/>
      <c r="N163" s="670"/>
    </row>
    <row r="164" spans="1:14" s="714" customFormat="1">
      <c r="A164" s="1398"/>
      <c r="C164" s="670"/>
      <c r="D164" s="670"/>
      <c r="E164" s="712"/>
      <c r="F164" s="712"/>
      <c r="G164" s="670"/>
      <c r="H164" s="670"/>
      <c r="I164" s="1586"/>
      <c r="J164" s="712"/>
      <c r="K164" s="712"/>
      <c r="L164" s="670"/>
      <c r="M164" s="670"/>
      <c r="N164" s="670"/>
    </row>
    <row r="165" spans="1:14" s="714" customFormat="1">
      <c r="A165" s="1398"/>
      <c r="C165" s="670"/>
      <c r="D165" s="670"/>
      <c r="E165" s="712"/>
      <c r="F165" s="712"/>
      <c r="G165" s="670"/>
      <c r="H165" s="670"/>
      <c r="I165" s="1586"/>
      <c r="J165" s="712"/>
      <c r="K165" s="712"/>
      <c r="L165" s="670"/>
      <c r="M165" s="670"/>
      <c r="N165" s="670"/>
    </row>
    <row r="166" spans="1:14" s="714" customFormat="1">
      <c r="A166" s="1398"/>
      <c r="C166" s="670"/>
      <c r="D166" s="670"/>
      <c r="E166" s="712"/>
      <c r="F166" s="712"/>
      <c r="G166" s="670"/>
      <c r="H166" s="670"/>
      <c r="I166" s="1586"/>
      <c r="J166" s="712"/>
      <c r="K166" s="712"/>
      <c r="L166" s="670"/>
      <c r="M166" s="670"/>
      <c r="N166" s="670"/>
    </row>
    <row r="167" spans="1:14" s="714" customFormat="1">
      <c r="A167" s="1398"/>
      <c r="C167" s="670"/>
      <c r="D167" s="670"/>
      <c r="E167" s="712"/>
      <c r="F167" s="712"/>
      <c r="G167" s="670"/>
      <c r="H167" s="670"/>
      <c r="I167" s="1586"/>
      <c r="J167" s="712"/>
      <c r="K167" s="712"/>
      <c r="L167" s="670"/>
      <c r="M167" s="670"/>
      <c r="N167" s="670"/>
    </row>
    <row r="168" spans="1:14" s="714" customFormat="1">
      <c r="A168" s="1398"/>
      <c r="C168" s="670"/>
      <c r="D168" s="670"/>
      <c r="E168" s="712"/>
      <c r="F168" s="712"/>
      <c r="G168" s="670"/>
      <c r="H168" s="670"/>
      <c r="I168" s="1586"/>
      <c r="J168" s="712"/>
      <c r="K168" s="712"/>
      <c r="L168" s="670"/>
      <c r="M168" s="670"/>
      <c r="N168" s="670"/>
    </row>
    <row r="169" spans="1:14" s="714" customFormat="1">
      <c r="A169" s="1398"/>
      <c r="C169" s="670"/>
      <c r="D169" s="670"/>
      <c r="E169" s="712"/>
      <c r="F169" s="712"/>
      <c r="G169" s="670"/>
      <c r="H169" s="670"/>
      <c r="I169" s="1586"/>
      <c r="J169" s="712"/>
      <c r="K169" s="712"/>
      <c r="L169" s="670"/>
      <c r="M169" s="670"/>
      <c r="N169" s="670"/>
    </row>
    <row r="170" spans="1:14" s="714" customFormat="1">
      <c r="A170" s="1398"/>
      <c r="C170" s="670"/>
      <c r="D170" s="670"/>
      <c r="E170" s="712"/>
      <c r="F170" s="712"/>
      <c r="G170" s="670"/>
      <c r="H170" s="670"/>
      <c r="I170" s="1586"/>
      <c r="J170" s="712"/>
      <c r="K170" s="712"/>
      <c r="L170" s="670"/>
      <c r="M170" s="670"/>
      <c r="N170" s="670"/>
    </row>
    <row r="171" spans="1:14" s="714" customFormat="1">
      <c r="A171" s="1398"/>
      <c r="C171" s="670"/>
      <c r="D171" s="670"/>
      <c r="E171" s="712"/>
      <c r="F171" s="712"/>
      <c r="G171" s="670"/>
      <c r="H171" s="670"/>
      <c r="I171" s="1586"/>
      <c r="J171" s="712"/>
      <c r="K171" s="712"/>
      <c r="L171" s="670"/>
      <c r="M171" s="670"/>
      <c r="N171" s="670"/>
    </row>
    <row r="172" spans="1:14" s="714" customFormat="1">
      <c r="A172" s="1398"/>
      <c r="C172" s="670"/>
      <c r="D172" s="670"/>
      <c r="E172" s="712"/>
      <c r="F172" s="712"/>
      <c r="G172" s="670"/>
      <c r="H172" s="670"/>
      <c r="I172" s="1586"/>
      <c r="J172" s="712"/>
      <c r="K172" s="712"/>
      <c r="L172" s="670"/>
      <c r="M172" s="670"/>
      <c r="N172" s="670"/>
    </row>
    <row r="173" spans="1:14" s="714" customFormat="1">
      <c r="A173" s="1398"/>
      <c r="C173" s="670"/>
      <c r="D173" s="670"/>
      <c r="E173" s="712"/>
      <c r="F173" s="712"/>
      <c r="G173" s="670"/>
      <c r="H173" s="670"/>
      <c r="I173" s="1586"/>
      <c r="J173" s="712"/>
      <c r="K173" s="712"/>
      <c r="L173" s="670"/>
      <c r="M173" s="670"/>
      <c r="N173" s="670"/>
    </row>
    <row r="174" spans="1:14" s="714" customFormat="1">
      <c r="A174" s="1398"/>
      <c r="C174" s="670"/>
      <c r="D174" s="670"/>
      <c r="E174" s="712"/>
      <c r="F174" s="712"/>
      <c r="G174" s="670"/>
      <c r="H174" s="670"/>
      <c r="I174" s="1586"/>
      <c r="J174" s="712"/>
      <c r="K174" s="712"/>
      <c r="L174" s="670"/>
      <c r="M174" s="670"/>
      <c r="N174" s="670"/>
    </row>
    <row r="175" spans="1:14" s="714" customFormat="1">
      <c r="A175" s="1398"/>
      <c r="C175" s="670"/>
      <c r="D175" s="670"/>
      <c r="E175" s="712"/>
      <c r="F175" s="712"/>
      <c r="G175" s="670"/>
      <c r="H175" s="670"/>
      <c r="I175" s="1586"/>
      <c r="J175" s="712"/>
      <c r="K175" s="712"/>
      <c r="L175" s="670"/>
      <c r="M175" s="670"/>
      <c r="N175" s="670"/>
    </row>
    <row r="176" spans="1:14" s="714" customFormat="1">
      <c r="A176" s="1398"/>
      <c r="C176" s="670"/>
      <c r="D176" s="670"/>
      <c r="E176" s="712"/>
      <c r="F176" s="712"/>
      <c r="G176" s="670"/>
      <c r="H176" s="670"/>
      <c r="I176" s="1586"/>
      <c r="J176" s="712"/>
      <c r="K176" s="712"/>
      <c r="L176" s="670"/>
      <c r="M176" s="670"/>
      <c r="N176" s="670"/>
    </row>
    <row r="177" spans="1:14" s="714" customFormat="1">
      <c r="A177" s="1398"/>
      <c r="C177" s="670"/>
      <c r="D177" s="670"/>
      <c r="E177" s="712"/>
      <c r="F177" s="712"/>
      <c r="G177" s="670"/>
      <c r="H177" s="670"/>
      <c r="I177" s="1586"/>
      <c r="J177" s="712"/>
      <c r="K177" s="712"/>
      <c r="L177" s="670"/>
      <c r="M177" s="670"/>
      <c r="N177" s="670"/>
    </row>
    <row r="178" spans="1:14" s="714" customFormat="1">
      <c r="A178" s="1398"/>
      <c r="C178" s="670"/>
      <c r="D178" s="670"/>
      <c r="E178" s="712"/>
      <c r="F178" s="712"/>
      <c r="G178" s="670"/>
      <c r="H178" s="670"/>
      <c r="I178" s="1586"/>
      <c r="J178" s="712"/>
      <c r="K178" s="712"/>
      <c r="L178" s="670"/>
      <c r="M178" s="670"/>
      <c r="N178" s="670"/>
    </row>
    <row r="179" spans="1:14" s="714" customFormat="1">
      <c r="A179" s="1398"/>
      <c r="C179" s="670"/>
      <c r="D179" s="670"/>
      <c r="E179" s="712"/>
      <c r="F179" s="712"/>
      <c r="G179" s="670"/>
      <c r="H179" s="670"/>
      <c r="I179" s="1586"/>
      <c r="J179" s="712"/>
      <c r="K179" s="712"/>
      <c r="L179" s="670"/>
      <c r="M179" s="670"/>
      <c r="N179" s="670"/>
    </row>
    <row r="180" spans="1:14" s="714" customFormat="1">
      <c r="A180" s="1398"/>
      <c r="C180" s="670"/>
      <c r="D180" s="670"/>
      <c r="E180" s="712"/>
      <c r="F180" s="712"/>
      <c r="G180" s="670"/>
      <c r="H180" s="670"/>
      <c r="I180" s="1586"/>
      <c r="J180" s="712"/>
      <c r="K180" s="712"/>
      <c r="L180" s="670"/>
      <c r="M180" s="670"/>
      <c r="N180" s="670"/>
    </row>
    <row r="181" spans="1:14" s="714" customFormat="1">
      <c r="A181" s="1398"/>
      <c r="C181" s="670"/>
      <c r="D181" s="670"/>
      <c r="E181" s="712"/>
      <c r="F181" s="712"/>
      <c r="G181" s="670"/>
      <c r="H181" s="670"/>
      <c r="I181" s="1586"/>
      <c r="J181" s="712"/>
      <c r="K181" s="712"/>
      <c r="L181" s="670"/>
      <c r="M181" s="670"/>
      <c r="N181" s="670"/>
    </row>
    <row r="182" spans="1:14" s="714" customFormat="1">
      <c r="A182" s="1398"/>
      <c r="C182" s="670"/>
      <c r="D182" s="670"/>
      <c r="E182" s="712"/>
      <c r="F182" s="712"/>
      <c r="G182" s="670"/>
      <c r="H182" s="670"/>
      <c r="I182" s="1586"/>
      <c r="J182" s="712"/>
      <c r="K182" s="712"/>
      <c r="L182" s="670"/>
      <c r="M182" s="670"/>
      <c r="N182" s="670"/>
    </row>
    <row r="183" spans="1:14" s="714" customFormat="1">
      <c r="A183" s="1398"/>
      <c r="C183" s="670"/>
      <c r="D183" s="670"/>
      <c r="E183" s="712"/>
      <c r="F183" s="712"/>
      <c r="G183" s="670"/>
      <c r="H183" s="670"/>
      <c r="I183" s="1586"/>
      <c r="J183" s="712"/>
      <c r="K183" s="712"/>
      <c r="L183" s="670"/>
      <c r="M183" s="670"/>
      <c r="N183" s="670"/>
    </row>
    <row r="184" spans="1:14" s="714" customFormat="1">
      <c r="A184" s="1398"/>
      <c r="C184" s="670"/>
      <c r="D184" s="670"/>
      <c r="E184" s="712"/>
      <c r="F184" s="712"/>
      <c r="G184" s="670"/>
      <c r="H184" s="670"/>
      <c r="I184" s="1586"/>
      <c r="J184" s="712"/>
      <c r="K184" s="712"/>
      <c r="L184" s="670"/>
      <c r="M184" s="670"/>
      <c r="N184" s="670"/>
    </row>
    <row r="185" spans="1:14" s="714" customFormat="1">
      <c r="A185" s="1398"/>
      <c r="C185" s="670"/>
      <c r="D185" s="670"/>
      <c r="E185" s="712"/>
      <c r="F185" s="712"/>
      <c r="G185" s="670"/>
      <c r="H185" s="670"/>
      <c r="I185" s="1586"/>
      <c r="J185" s="712"/>
      <c r="K185" s="712"/>
      <c r="L185" s="670"/>
      <c r="M185" s="670"/>
      <c r="N185" s="670"/>
    </row>
    <row r="186" spans="1:14" s="714" customFormat="1">
      <c r="A186" s="1398"/>
      <c r="C186" s="670"/>
      <c r="D186" s="670"/>
      <c r="E186" s="712"/>
      <c r="F186" s="712"/>
      <c r="G186" s="670"/>
      <c r="H186" s="670"/>
      <c r="I186" s="1586"/>
      <c r="J186" s="712"/>
      <c r="K186" s="712"/>
      <c r="L186" s="670"/>
      <c r="M186" s="670"/>
      <c r="N186" s="670"/>
    </row>
    <row r="187" spans="1:14" s="714" customFormat="1">
      <c r="A187" s="1398"/>
      <c r="C187" s="670"/>
      <c r="D187" s="670"/>
      <c r="E187" s="712"/>
      <c r="F187" s="712"/>
      <c r="G187" s="670"/>
      <c r="H187" s="670"/>
      <c r="I187" s="1586"/>
      <c r="J187" s="712"/>
      <c r="K187" s="712"/>
      <c r="L187" s="670"/>
      <c r="M187" s="670"/>
      <c r="N187" s="670"/>
    </row>
    <row r="188" spans="1:14" s="714" customFormat="1">
      <c r="A188" s="1398"/>
      <c r="C188" s="670"/>
      <c r="D188" s="670"/>
      <c r="E188" s="712"/>
      <c r="F188" s="712"/>
      <c r="G188" s="670"/>
      <c r="H188" s="670"/>
      <c r="I188" s="1586"/>
      <c r="J188" s="712"/>
      <c r="K188" s="712"/>
      <c r="L188" s="670"/>
      <c r="M188" s="670"/>
      <c r="N188" s="670"/>
    </row>
    <row r="189" spans="1:14" s="714" customFormat="1">
      <c r="A189" s="1398"/>
      <c r="C189" s="670"/>
      <c r="D189" s="670"/>
      <c r="E189" s="712"/>
      <c r="F189" s="712"/>
      <c r="G189" s="670"/>
      <c r="H189" s="670"/>
      <c r="I189" s="1586"/>
      <c r="J189" s="712"/>
      <c r="K189" s="712"/>
      <c r="L189" s="670"/>
      <c r="M189" s="670"/>
      <c r="N189" s="670"/>
    </row>
    <row r="190" spans="1:14" s="714" customFormat="1">
      <c r="A190" s="1398"/>
      <c r="C190" s="670"/>
      <c r="D190" s="670"/>
      <c r="E190" s="712"/>
      <c r="F190" s="712"/>
      <c r="G190" s="670"/>
      <c r="H190" s="670"/>
      <c r="I190" s="1586"/>
      <c r="J190" s="712"/>
      <c r="K190" s="712"/>
      <c r="L190" s="670"/>
      <c r="M190" s="670"/>
      <c r="N190" s="670"/>
    </row>
    <row r="191" spans="1:14" s="714" customFormat="1">
      <c r="A191" s="1398"/>
      <c r="C191" s="670"/>
      <c r="D191" s="670"/>
      <c r="E191" s="712"/>
      <c r="F191" s="712"/>
      <c r="G191" s="670"/>
      <c r="H191" s="670"/>
      <c r="I191" s="1586"/>
      <c r="J191" s="712"/>
      <c r="K191" s="712"/>
      <c r="L191" s="670"/>
      <c r="M191" s="670"/>
      <c r="N191" s="670"/>
    </row>
    <row r="192" spans="1:14" s="714" customFormat="1">
      <c r="A192" s="1398"/>
      <c r="C192" s="670"/>
      <c r="D192" s="670"/>
      <c r="E192" s="712"/>
      <c r="F192" s="712"/>
      <c r="G192" s="670"/>
      <c r="H192" s="670"/>
      <c r="I192" s="1586"/>
      <c r="J192" s="712"/>
      <c r="K192" s="712"/>
      <c r="L192" s="670"/>
      <c r="M192" s="670"/>
      <c r="N192" s="670"/>
    </row>
    <row r="193" spans="1:14" s="714" customFormat="1">
      <c r="A193" s="1398"/>
      <c r="C193" s="670"/>
      <c r="D193" s="670"/>
      <c r="E193" s="712"/>
      <c r="F193" s="712">
        <v>5000000</v>
      </c>
      <c r="G193" s="670"/>
      <c r="H193" s="670"/>
      <c r="I193" s="1586"/>
      <c r="J193" s="712"/>
      <c r="K193" s="712"/>
      <c r="L193" s="670"/>
      <c r="M193" s="670"/>
      <c r="N193" s="670"/>
    </row>
    <row r="194" spans="1:14" s="714" customFormat="1">
      <c r="A194" s="1398"/>
      <c r="C194" s="670"/>
      <c r="D194" s="670"/>
      <c r="E194" s="712"/>
      <c r="F194" s="712"/>
      <c r="G194" s="670"/>
      <c r="H194" s="670"/>
      <c r="I194" s="1586"/>
      <c r="J194" s="712"/>
      <c r="K194" s="712"/>
      <c r="L194" s="670"/>
      <c r="M194" s="670"/>
      <c r="N194" s="670"/>
    </row>
    <row r="195" spans="1:14" s="714" customFormat="1">
      <c r="A195" s="1398"/>
      <c r="C195" s="670"/>
      <c r="D195" s="670"/>
      <c r="E195" s="712"/>
      <c r="F195" s="712"/>
      <c r="G195" s="670"/>
      <c r="H195" s="670"/>
      <c r="I195" s="1586"/>
      <c r="J195" s="712"/>
      <c r="K195" s="712"/>
      <c r="L195" s="670"/>
      <c r="M195" s="670"/>
      <c r="N195" s="670"/>
    </row>
    <row r="196" spans="1:14" s="714" customFormat="1">
      <c r="A196" s="1398"/>
      <c r="C196" s="670"/>
      <c r="D196" s="670"/>
      <c r="E196" s="712"/>
      <c r="F196" s="712"/>
      <c r="G196" s="670"/>
      <c r="H196" s="670"/>
      <c r="I196" s="1586"/>
      <c r="J196" s="712"/>
      <c r="K196" s="712"/>
      <c r="L196" s="670"/>
      <c r="M196" s="670"/>
      <c r="N196" s="670"/>
    </row>
    <row r="197" spans="1:14" s="714" customFormat="1">
      <c r="A197" s="1398"/>
      <c r="C197" s="670"/>
      <c r="D197" s="670"/>
      <c r="E197" s="712"/>
      <c r="F197" s="712"/>
      <c r="G197" s="670">
        <v>495</v>
      </c>
      <c r="H197" s="670"/>
      <c r="I197" s="1586"/>
      <c r="J197" s="712"/>
      <c r="K197" s="712"/>
      <c r="L197" s="670"/>
      <c r="M197" s="670"/>
      <c r="N197" s="670"/>
    </row>
    <row r="198" spans="1:14" s="714" customFormat="1">
      <c r="A198" s="1398"/>
      <c r="C198" s="670"/>
      <c r="D198" s="670"/>
      <c r="E198" s="712"/>
      <c r="F198" s="712"/>
      <c r="G198" s="670"/>
      <c r="H198" s="670"/>
      <c r="I198" s="1586"/>
      <c r="J198" s="712"/>
      <c r="K198" s="712"/>
      <c r="L198" s="670"/>
      <c r="M198" s="670"/>
      <c r="N198" s="670"/>
    </row>
    <row r="199" spans="1:14" s="714" customFormat="1">
      <c r="A199" s="1398"/>
      <c r="C199" s="670"/>
      <c r="D199" s="670"/>
      <c r="E199" s="712"/>
      <c r="F199" s="712"/>
      <c r="G199" s="670"/>
      <c r="H199" s="670"/>
      <c r="I199" s="1586"/>
      <c r="J199" s="712"/>
      <c r="K199" s="712"/>
      <c r="L199" s="670"/>
      <c r="M199" s="670"/>
      <c r="N199" s="670"/>
    </row>
    <row r="200" spans="1:14" s="714" customFormat="1">
      <c r="A200" s="1398"/>
      <c r="C200" s="670"/>
      <c r="D200" s="670"/>
      <c r="E200" s="712"/>
      <c r="F200" s="712"/>
      <c r="G200" s="670"/>
      <c r="H200" s="670"/>
      <c r="I200" s="1586"/>
      <c r="J200" s="712"/>
      <c r="K200" s="712"/>
      <c r="L200" s="670"/>
      <c r="M200" s="670"/>
      <c r="N200" s="670"/>
    </row>
    <row r="201" spans="1:14" s="714" customFormat="1">
      <c r="A201" s="1398"/>
      <c r="C201" s="670"/>
      <c r="D201" s="670"/>
      <c r="E201" s="712"/>
      <c r="F201" s="712"/>
      <c r="G201" s="670"/>
      <c r="H201" s="670"/>
      <c r="I201" s="1586"/>
      <c r="J201" s="712"/>
      <c r="K201" s="712"/>
      <c r="L201" s="670"/>
      <c r="M201" s="670"/>
      <c r="N201" s="670"/>
    </row>
    <row r="202" spans="1:14" s="714" customFormat="1">
      <c r="A202" s="1398"/>
      <c r="C202" s="670"/>
      <c r="D202" s="670"/>
      <c r="E202" s="712"/>
      <c r="F202" s="712"/>
      <c r="G202" s="670"/>
      <c r="H202" s="670"/>
      <c r="I202" s="1586"/>
      <c r="J202" s="712"/>
      <c r="K202" s="712"/>
      <c r="L202" s="670"/>
      <c r="M202" s="670"/>
      <c r="N202" s="670"/>
    </row>
    <row r="203" spans="1:14" s="714" customFormat="1">
      <c r="A203" s="1398"/>
      <c r="C203" s="670"/>
      <c r="D203" s="670"/>
      <c r="E203" s="712"/>
      <c r="F203" s="712">
        <v>9000000</v>
      </c>
      <c r="G203" s="670"/>
      <c r="H203" s="670"/>
      <c r="I203" s="1586"/>
      <c r="J203" s="712"/>
      <c r="K203" s="712"/>
      <c r="L203" s="670"/>
      <c r="M203" s="670"/>
      <c r="N203" s="670"/>
    </row>
    <row r="204" spans="1:14" s="714" customFormat="1">
      <c r="A204" s="1398"/>
      <c r="C204" s="670"/>
      <c r="D204" s="670"/>
      <c r="E204" s="712"/>
      <c r="F204" s="712">
        <v>1500000</v>
      </c>
      <c r="G204" s="670"/>
      <c r="H204" s="670"/>
      <c r="I204" s="1586"/>
      <c r="J204" s="712"/>
      <c r="K204" s="712"/>
      <c r="L204" s="670"/>
      <c r="M204" s="670"/>
      <c r="N204" s="670"/>
    </row>
    <row r="205" spans="1:14" s="714" customFormat="1">
      <c r="A205" s="1398"/>
      <c r="C205" s="670"/>
      <c r="D205" s="670"/>
      <c r="E205" s="712"/>
      <c r="F205" s="712">
        <v>500000</v>
      </c>
      <c r="G205" s="670"/>
      <c r="H205" s="670"/>
      <c r="I205" s="1586"/>
      <c r="J205" s="712"/>
      <c r="K205" s="712"/>
      <c r="L205" s="670"/>
      <c r="M205" s="670"/>
      <c r="N205" s="670"/>
    </row>
    <row r="206" spans="1:14" s="714" customFormat="1">
      <c r="A206" s="1398"/>
      <c r="C206" s="670"/>
      <c r="D206" s="670"/>
      <c r="E206" s="712"/>
      <c r="F206" s="712"/>
      <c r="G206" s="670"/>
      <c r="H206" s="670"/>
      <c r="I206" s="1586"/>
      <c r="J206" s="712"/>
      <c r="K206" s="712"/>
      <c r="L206" s="670"/>
      <c r="M206" s="670"/>
      <c r="N206" s="670"/>
    </row>
    <row r="207" spans="1:14" s="714" customFormat="1">
      <c r="A207" s="1398"/>
      <c r="C207" s="670"/>
      <c r="D207" s="670"/>
      <c r="E207" s="712"/>
      <c r="F207" s="712"/>
      <c r="G207" s="670"/>
      <c r="H207" s="670"/>
      <c r="I207" s="1586"/>
      <c r="J207" s="712"/>
      <c r="K207" s="712"/>
      <c r="L207" s="670"/>
      <c r="M207" s="670"/>
      <c r="N207" s="670"/>
    </row>
    <row r="208" spans="1:14" s="714" customFormat="1">
      <c r="A208" s="1398"/>
      <c r="C208" s="670"/>
      <c r="D208" s="670"/>
      <c r="E208" s="712"/>
      <c r="F208" s="712"/>
      <c r="G208" s="670">
        <v>1000000</v>
      </c>
      <c r="H208" s="670"/>
      <c r="I208" s="1586"/>
      <c r="J208" s="712"/>
      <c r="K208" s="712"/>
      <c r="L208" s="670"/>
      <c r="M208" s="670"/>
      <c r="N208" s="670"/>
    </row>
    <row r="209" spans="1:14" s="714" customFormat="1">
      <c r="A209" s="1398"/>
      <c r="C209" s="670"/>
      <c r="D209" s="670"/>
      <c r="E209" s="712"/>
      <c r="F209" s="712"/>
      <c r="G209" s="670"/>
      <c r="H209" s="670"/>
      <c r="I209" s="1586"/>
      <c r="J209" s="712"/>
      <c r="K209" s="712"/>
      <c r="L209" s="670"/>
      <c r="M209" s="670"/>
      <c r="N209" s="670"/>
    </row>
    <row r="210" spans="1:14" s="714" customFormat="1">
      <c r="A210" s="1398"/>
      <c r="C210" s="670"/>
      <c r="D210" s="670"/>
      <c r="E210" s="712"/>
      <c r="F210" s="712"/>
      <c r="G210" s="670"/>
      <c r="H210" s="670"/>
      <c r="I210" s="1586"/>
      <c r="J210" s="712"/>
      <c r="K210" s="712"/>
      <c r="L210" s="670"/>
      <c r="M210" s="670"/>
      <c r="N210" s="670"/>
    </row>
    <row r="211" spans="1:14" s="714" customFormat="1">
      <c r="A211" s="1398"/>
      <c r="C211" s="670"/>
      <c r="D211" s="670"/>
      <c r="E211" s="712"/>
      <c r="F211" s="712"/>
      <c r="G211" s="670"/>
      <c r="H211" s="670"/>
      <c r="I211" s="1586"/>
      <c r="J211" s="712"/>
      <c r="K211" s="712"/>
      <c r="L211" s="670"/>
      <c r="M211" s="670"/>
      <c r="N211" s="670"/>
    </row>
    <row r="212" spans="1:14" s="714" customFormat="1">
      <c r="A212" s="1398"/>
      <c r="C212" s="670"/>
      <c r="D212" s="670"/>
      <c r="E212" s="712"/>
      <c r="F212" s="712"/>
      <c r="G212" s="670"/>
      <c r="H212" s="670"/>
      <c r="I212" s="1586"/>
      <c r="J212" s="712"/>
      <c r="K212" s="712"/>
      <c r="L212" s="670"/>
      <c r="M212" s="670"/>
      <c r="N212" s="670"/>
    </row>
    <row r="213" spans="1:14" s="714" customFormat="1">
      <c r="A213" s="1398"/>
      <c r="C213" s="670"/>
      <c r="D213" s="670"/>
      <c r="E213" s="712"/>
      <c r="F213" s="712"/>
      <c r="G213" s="670"/>
      <c r="H213" s="670"/>
      <c r="I213" s="1586"/>
      <c r="J213" s="712"/>
      <c r="K213" s="712"/>
      <c r="L213" s="670"/>
      <c r="M213" s="670"/>
      <c r="N213" s="670"/>
    </row>
    <row r="214" spans="1:14" s="714" customFormat="1">
      <c r="A214" s="1398"/>
      <c r="C214" s="670"/>
      <c r="D214" s="670"/>
      <c r="E214" s="712"/>
      <c r="F214" s="712"/>
      <c r="G214" s="670"/>
      <c r="H214" s="670"/>
      <c r="I214" s="1586"/>
      <c r="J214" s="712"/>
      <c r="K214" s="712"/>
      <c r="L214" s="670"/>
      <c r="M214" s="670"/>
      <c r="N214" s="670"/>
    </row>
    <row r="215" spans="1:14" s="714" customFormat="1">
      <c r="A215" s="1398"/>
      <c r="C215" s="670"/>
      <c r="D215" s="670"/>
      <c r="E215" s="712"/>
      <c r="F215" s="712"/>
      <c r="G215" s="670"/>
      <c r="H215" s="670"/>
      <c r="I215" s="1586"/>
      <c r="J215" s="712"/>
      <c r="K215" s="712"/>
      <c r="L215" s="670"/>
      <c r="M215" s="670"/>
      <c r="N215" s="670"/>
    </row>
    <row r="216" spans="1:14" s="714" customFormat="1">
      <c r="A216" s="1398"/>
      <c r="C216" s="670"/>
      <c r="D216" s="670"/>
      <c r="E216" s="712"/>
      <c r="F216" s="712"/>
      <c r="G216" s="670"/>
      <c r="H216" s="670"/>
      <c r="I216" s="1586"/>
      <c r="J216" s="712"/>
      <c r="K216" s="712"/>
      <c r="L216" s="670"/>
      <c r="M216" s="670"/>
      <c r="N216" s="670"/>
    </row>
    <row r="217" spans="1:14" s="714" customFormat="1">
      <c r="A217" s="1398"/>
      <c r="C217" s="670"/>
      <c r="D217" s="670"/>
      <c r="E217" s="712"/>
      <c r="F217" s="712"/>
      <c r="G217" s="670"/>
      <c r="H217" s="670"/>
      <c r="I217" s="1586"/>
      <c r="J217" s="712"/>
      <c r="K217" s="712"/>
      <c r="L217" s="670"/>
      <c r="M217" s="670"/>
      <c r="N217" s="670"/>
    </row>
    <row r="218" spans="1:14" s="714" customFormat="1">
      <c r="A218" s="1398"/>
      <c r="C218" s="670"/>
      <c r="D218" s="670"/>
      <c r="E218" s="712"/>
      <c r="F218" s="712"/>
      <c r="G218" s="670"/>
      <c r="H218" s="670"/>
      <c r="I218" s="1586"/>
      <c r="J218" s="712"/>
      <c r="K218" s="712"/>
      <c r="L218" s="670"/>
      <c r="M218" s="670"/>
      <c r="N218" s="670"/>
    </row>
    <row r="219" spans="1:14" s="714" customFormat="1">
      <c r="A219" s="1398"/>
      <c r="C219" s="670"/>
      <c r="D219" s="670"/>
      <c r="E219" s="712"/>
      <c r="F219" s="712"/>
      <c r="G219" s="670"/>
      <c r="H219" s="670"/>
      <c r="I219" s="1586"/>
      <c r="J219" s="712"/>
      <c r="K219" s="712"/>
      <c r="L219" s="670"/>
      <c r="M219" s="670"/>
      <c r="N219" s="670"/>
    </row>
    <row r="220" spans="1:14" s="714" customFormat="1">
      <c r="A220" s="1398"/>
      <c r="C220" s="670"/>
      <c r="D220" s="670"/>
      <c r="E220" s="712"/>
      <c r="F220" s="712"/>
      <c r="G220" s="670"/>
      <c r="H220" s="670"/>
      <c r="I220" s="1586"/>
      <c r="J220" s="712"/>
      <c r="K220" s="712"/>
      <c r="L220" s="670"/>
      <c r="M220" s="670"/>
      <c r="N220" s="670"/>
    </row>
    <row r="221" spans="1:14" s="714" customFormat="1">
      <c r="A221" s="1398"/>
      <c r="C221" s="670"/>
      <c r="D221" s="670"/>
      <c r="E221" s="712"/>
      <c r="F221" s="712"/>
      <c r="G221" s="670"/>
      <c r="H221" s="670"/>
      <c r="I221" s="1586"/>
      <c r="J221" s="712"/>
      <c r="K221" s="712"/>
      <c r="L221" s="670"/>
      <c r="M221" s="670"/>
      <c r="N221" s="670"/>
    </row>
    <row r="222" spans="1:14" s="714" customFormat="1">
      <c r="A222" s="1398"/>
      <c r="C222" s="670"/>
      <c r="D222" s="670"/>
      <c r="E222" s="712"/>
      <c r="F222" s="712"/>
      <c r="G222" s="670"/>
      <c r="H222" s="670"/>
      <c r="I222" s="1586"/>
      <c r="J222" s="712"/>
      <c r="K222" s="712"/>
      <c r="L222" s="670"/>
      <c r="M222" s="670"/>
      <c r="N222" s="670"/>
    </row>
    <row r="223" spans="1:14" s="714" customFormat="1">
      <c r="A223" s="1398"/>
      <c r="C223" s="670"/>
      <c r="D223" s="670"/>
      <c r="E223" s="712"/>
      <c r="F223" s="712"/>
      <c r="G223" s="670"/>
      <c r="H223" s="670"/>
      <c r="I223" s="1586"/>
      <c r="J223" s="712"/>
      <c r="K223" s="712"/>
      <c r="L223" s="670"/>
      <c r="M223" s="670"/>
      <c r="N223" s="670"/>
    </row>
    <row r="224" spans="1:14" s="714" customFormat="1">
      <c r="A224" s="1398"/>
      <c r="C224" s="670"/>
      <c r="D224" s="670"/>
      <c r="E224" s="712"/>
      <c r="F224" s="712"/>
      <c r="G224" s="670"/>
      <c r="H224" s="670"/>
      <c r="I224" s="1586"/>
      <c r="J224" s="712"/>
      <c r="K224" s="712"/>
      <c r="L224" s="670"/>
      <c r="M224" s="670"/>
      <c r="N224" s="670"/>
    </row>
    <row r="225" spans="1:14" s="714" customFormat="1">
      <c r="A225" s="1398"/>
      <c r="C225" s="670"/>
      <c r="D225" s="670"/>
      <c r="E225" s="712"/>
      <c r="F225" s="712"/>
      <c r="G225" s="670"/>
      <c r="H225" s="670"/>
      <c r="I225" s="1586"/>
      <c r="J225" s="712"/>
      <c r="K225" s="712"/>
      <c r="L225" s="670"/>
      <c r="M225" s="670"/>
      <c r="N225" s="670"/>
    </row>
    <row r="226" spans="1:14" s="714" customFormat="1">
      <c r="A226" s="1398"/>
      <c r="C226" s="670"/>
      <c r="D226" s="670"/>
      <c r="E226" s="712"/>
      <c r="F226" s="712"/>
      <c r="G226" s="670"/>
      <c r="H226" s="670"/>
      <c r="I226" s="1586"/>
      <c r="J226" s="712"/>
      <c r="K226" s="712"/>
      <c r="L226" s="670"/>
      <c r="M226" s="670"/>
      <c r="N226" s="670"/>
    </row>
    <row r="227" spans="1:14" s="714" customFormat="1">
      <c r="A227" s="1398"/>
      <c r="C227" s="670"/>
      <c r="D227" s="670"/>
      <c r="E227" s="712"/>
      <c r="F227" s="712"/>
      <c r="G227" s="670"/>
      <c r="H227" s="670"/>
      <c r="I227" s="1586"/>
      <c r="J227" s="712"/>
      <c r="K227" s="712"/>
      <c r="L227" s="670"/>
      <c r="M227" s="670"/>
      <c r="N227" s="670"/>
    </row>
    <row r="228" spans="1:14" s="714" customFormat="1">
      <c r="A228" s="1398"/>
      <c r="C228" s="670"/>
      <c r="D228" s="670"/>
      <c r="E228" s="712"/>
      <c r="F228" s="712"/>
      <c r="G228" s="670"/>
      <c r="H228" s="670"/>
      <c r="I228" s="1586"/>
      <c r="J228" s="712"/>
      <c r="K228" s="712"/>
      <c r="L228" s="670"/>
      <c r="M228" s="670"/>
      <c r="N228" s="670"/>
    </row>
    <row r="229" spans="1:14" s="714" customFormat="1">
      <c r="A229" s="1398"/>
      <c r="C229" s="670"/>
      <c r="D229" s="670"/>
      <c r="E229" s="712"/>
      <c r="F229" s="712"/>
      <c r="G229" s="670"/>
      <c r="H229" s="670"/>
      <c r="I229" s="1586"/>
      <c r="J229" s="712"/>
      <c r="K229" s="712"/>
      <c r="L229" s="670"/>
      <c r="M229" s="670"/>
      <c r="N229" s="670"/>
    </row>
    <row r="230" spans="1:14" s="714" customFormat="1">
      <c r="A230" s="1398"/>
      <c r="C230" s="670"/>
      <c r="D230" s="670"/>
      <c r="E230" s="712"/>
      <c r="F230" s="712"/>
      <c r="G230" s="670"/>
      <c r="H230" s="670"/>
      <c r="I230" s="1586"/>
      <c r="J230" s="712"/>
      <c r="K230" s="712"/>
      <c r="L230" s="670"/>
      <c r="M230" s="670"/>
      <c r="N230" s="670"/>
    </row>
    <row r="231" spans="1:14" s="714" customFormat="1">
      <c r="A231" s="1398"/>
      <c r="C231" s="670"/>
      <c r="D231" s="670"/>
      <c r="E231" s="712"/>
      <c r="F231" s="712"/>
      <c r="G231" s="670"/>
      <c r="H231" s="670"/>
      <c r="I231" s="1586"/>
      <c r="J231" s="712"/>
      <c r="K231" s="712"/>
      <c r="L231" s="670"/>
      <c r="M231" s="670"/>
      <c r="N231" s="670"/>
    </row>
    <row r="232" spans="1:14" s="714" customFormat="1">
      <c r="A232" s="1398"/>
      <c r="C232" s="670"/>
      <c r="D232" s="670"/>
      <c r="E232" s="712"/>
      <c r="F232" s="712"/>
      <c r="G232" s="670"/>
      <c r="H232" s="670"/>
      <c r="I232" s="1586"/>
      <c r="J232" s="712"/>
      <c r="K232" s="712"/>
      <c r="L232" s="670"/>
      <c r="M232" s="670"/>
      <c r="N232" s="670"/>
    </row>
    <row r="233" spans="1:14" s="714" customFormat="1">
      <c r="A233" s="1398"/>
      <c r="C233" s="670"/>
      <c r="D233" s="670"/>
      <c r="E233" s="712"/>
      <c r="F233" s="712"/>
      <c r="G233" s="670"/>
      <c r="H233" s="670"/>
      <c r="I233" s="1586"/>
      <c r="J233" s="712"/>
      <c r="K233" s="712"/>
      <c r="L233" s="670"/>
      <c r="M233" s="670"/>
      <c r="N233" s="670"/>
    </row>
    <row r="234" spans="1:14" s="714" customFormat="1">
      <c r="A234" s="1398"/>
      <c r="C234" s="670"/>
      <c r="D234" s="670"/>
      <c r="E234" s="712"/>
      <c r="F234" s="712"/>
      <c r="G234" s="670"/>
      <c r="H234" s="670"/>
      <c r="I234" s="1586"/>
      <c r="J234" s="712"/>
      <c r="K234" s="712"/>
      <c r="L234" s="670"/>
      <c r="M234" s="670"/>
      <c r="N234" s="670"/>
    </row>
    <row r="235" spans="1:14" s="714" customFormat="1">
      <c r="A235" s="1398"/>
      <c r="C235" s="670"/>
      <c r="D235" s="670"/>
      <c r="E235" s="712"/>
      <c r="F235" s="712"/>
      <c r="G235" s="670"/>
      <c r="H235" s="670"/>
      <c r="I235" s="1586"/>
      <c r="J235" s="712"/>
      <c r="K235" s="712"/>
      <c r="L235" s="670"/>
      <c r="M235" s="670"/>
      <c r="N235" s="670"/>
    </row>
    <row r="236" spans="1:14" s="714" customFormat="1">
      <c r="A236" s="1398"/>
      <c r="C236" s="670"/>
      <c r="D236" s="670"/>
      <c r="E236" s="712"/>
      <c r="F236" s="712"/>
      <c r="G236" s="670"/>
      <c r="H236" s="670"/>
      <c r="I236" s="1586"/>
      <c r="J236" s="712"/>
      <c r="K236" s="712"/>
      <c r="L236" s="670"/>
      <c r="M236" s="670"/>
      <c r="N236" s="670"/>
    </row>
    <row r="237" spans="1:14" s="714" customFormat="1">
      <c r="A237" s="1398"/>
      <c r="C237" s="670"/>
      <c r="D237" s="670"/>
      <c r="E237" s="712"/>
      <c r="F237" s="712"/>
      <c r="G237" s="670"/>
      <c r="H237" s="670"/>
      <c r="I237" s="1586"/>
      <c r="J237" s="712"/>
      <c r="K237" s="712"/>
      <c r="L237" s="670"/>
      <c r="M237" s="670"/>
      <c r="N237" s="670"/>
    </row>
    <row r="238" spans="1:14" s="714" customFormat="1">
      <c r="A238" s="1398"/>
      <c r="C238" s="670"/>
      <c r="D238" s="670"/>
      <c r="E238" s="712"/>
      <c r="F238" s="712"/>
      <c r="G238" s="670"/>
      <c r="H238" s="670"/>
      <c r="I238" s="1586"/>
      <c r="J238" s="712"/>
      <c r="K238" s="712"/>
      <c r="L238" s="670"/>
      <c r="M238" s="670"/>
      <c r="N238" s="670"/>
    </row>
    <row r="239" spans="1:14" s="714" customFormat="1">
      <c r="A239" s="1398"/>
      <c r="C239" s="670"/>
      <c r="D239" s="670"/>
      <c r="E239" s="712"/>
      <c r="F239" s="712"/>
      <c r="G239" s="670"/>
      <c r="H239" s="670"/>
      <c r="I239" s="1586"/>
      <c r="J239" s="712"/>
      <c r="K239" s="712"/>
      <c r="L239" s="670"/>
      <c r="M239" s="670"/>
      <c r="N239" s="670"/>
    </row>
    <row r="240" spans="1:14" s="714" customFormat="1">
      <c r="A240" s="1398"/>
      <c r="C240" s="670"/>
      <c r="D240" s="670"/>
      <c r="E240" s="712"/>
      <c r="F240" s="712"/>
      <c r="G240" s="670"/>
      <c r="H240" s="670"/>
      <c r="I240" s="1586"/>
      <c r="J240" s="712"/>
      <c r="K240" s="712"/>
      <c r="L240" s="670"/>
      <c r="M240" s="670"/>
      <c r="N240" s="670"/>
    </row>
    <row r="241" spans="1:14" s="714" customFormat="1">
      <c r="A241" s="1398"/>
      <c r="C241" s="670"/>
      <c r="D241" s="670"/>
      <c r="E241" s="712"/>
      <c r="F241" s="712"/>
      <c r="G241" s="670"/>
      <c r="H241" s="670"/>
      <c r="I241" s="1586"/>
      <c r="J241" s="712"/>
      <c r="K241" s="712"/>
      <c r="L241" s="670"/>
      <c r="M241" s="670"/>
      <c r="N241" s="670"/>
    </row>
    <row r="242" spans="1:14" s="714" customFormat="1">
      <c r="A242" s="1398"/>
      <c r="C242" s="670"/>
      <c r="D242" s="670"/>
      <c r="E242" s="712"/>
      <c r="F242" s="712"/>
      <c r="G242" s="670"/>
      <c r="H242" s="670"/>
      <c r="I242" s="1586"/>
      <c r="J242" s="712"/>
      <c r="K242" s="712"/>
      <c r="L242" s="670"/>
      <c r="M242" s="670"/>
      <c r="N242" s="670"/>
    </row>
    <row r="243" spans="1:14" s="714" customFormat="1">
      <c r="A243" s="1398"/>
      <c r="C243" s="670"/>
      <c r="D243" s="670"/>
      <c r="E243" s="712"/>
      <c r="F243" s="712"/>
      <c r="G243" s="670"/>
      <c r="H243" s="670"/>
      <c r="I243" s="1586"/>
      <c r="J243" s="712"/>
      <c r="K243" s="712"/>
      <c r="L243" s="670"/>
      <c r="M243" s="670"/>
      <c r="N243" s="670"/>
    </row>
    <row r="244" spans="1:14" s="714" customFormat="1">
      <c r="A244" s="1398"/>
      <c r="C244" s="670"/>
      <c r="D244" s="670"/>
      <c r="E244" s="712"/>
      <c r="F244" s="712"/>
      <c r="G244" s="670"/>
      <c r="H244" s="670"/>
      <c r="I244" s="1586"/>
      <c r="J244" s="712"/>
      <c r="K244" s="712"/>
      <c r="L244" s="670"/>
      <c r="M244" s="670"/>
      <c r="N244" s="670"/>
    </row>
    <row r="245" spans="1:14" s="714" customFormat="1">
      <c r="A245" s="1398"/>
      <c r="C245" s="670"/>
      <c r="D245" s="670"/>
      <c r="E245" s="712"/>
      <c r="F245" s="712"/>
      <c r="G245" s="670"/>
      <c r="H245" s="670"/>
      <c r="I245" s="1586"/>
      <c r="J245" s="712"/>
      <c r="K245" s="712"/>
      <c r="L245" s="670"/>
      <c r="M245" s="670"/>
      <c r="N245" s="670"/>
    </row>
    <row r="246" spans="1:14" s="714" customFormat="1">
      <c r="A246" s="1398"/>
      <c r="C246" s="670"/>
      <c r="D246" s="670"/>
      <c r="E246" s="712"/>
      <c r="F246" s="712"/>
      <c r="G246" s="670"/>
      <c r="H246" s="670"/>
      <c r="I246" s="1586"/>
      <c r="J246" s="712"/>
      <c r="K246" s="712"/>
      <c r="L246" s="670"/>
      <c r="M246" s="670"/>
      <c r="N246" s="670"/>
    </row>
    <row r="247" spans="1:14" s="714" customFormat="1">
      <c r="A247" s="1398"/>
      <c r="C247" s="670"/>
      <c r="D247" s="670"/>
      <c r="E247" s="712"/>
      <c r="F247" s="712"/>
      <c r="G247" s="670"/>
      <c r="H247" s="670"/>
      <c r="I247" s="1586"/>
      <c r="J247" s="712"/>
      <c r="K247" s="712"/>
      <c r="L247" s="670"/>
      <c r="M247" s="670"/>
      <c r="N247" s="670"/>
    </row>
    <row r="248" spans="1:14" s="714" customFormat="1">
      <c r="A248" s="1398"/>
      <c r="C248" s="670"/>
      <c r="D248" s="670"/>
      <c r="E248" s="712"/>
      <c r="F248" s="712"/>
      <c r="G248" s="670"/>
      <c r="H248" s="670"/>
      <c r="I248" s="1586"/>
      <c r="J248" s="712"/>
      <c r="K248" s="712"/>
      <c r="L248" s="670"/>
      <c r="M248" s="670"/>
      <c r="N248" s="670"/>
    </row>
    <row r="249" spans="1:14" s="714" customFormat="1">
      <c r="A249" s="1398"/>
      <c r="C249" s="670"/>
      <c r="D249" s="670"/>
      <c r="E249" s="712"/>
      <c r="F249" s="712"/>
      <c r="G249" s="670"/>
      <c r="H249" s="670"/>
      <c r="I249" s="1586"/>
      <c r="J249" s="712"/>
      <c r="K249" s="712"/>
      <c r="L249" s="670"/>
      <c r="M249" s="670"/>
      <c r="N249" s="670"/>
    </row>
    <row r="250" spans="1:14" s="714" customFormat="1">
      <c r="A250" s="1398"/>
      <c r="C250" s="670"/>
      <c r="D250" s="670"/>
      <c r="E250" s="712"/>
      <c r="F250" s="712"/>
      <c r="G250" s="670"/>
      <c r="H250" s="670"/>
      <c r="I250" s="1586"/>
      <c r="J250" s="712"/>
      <c r="K250" s="712"/>
      <c r="L250" s="670"/>
      <c r="M250" s="670"/>
      <c r="N250" s="670"/>
    </row>
    <row r="251" spans="1:14" s="714" customFormat="1">
      <c r="A251" s="1398"/>
      <c r="C251" s="670"/>
      <c r="D251" s="670"/>
      <c r="E251" s="712"/>
      <c r="F251" s="712"/>
      <c r="G251" s="670"/>
      <c r="H251" s="670"/>
      <c r="I251" s="1586"/>
      <c r="J251" s="712"/>
      <c r="K251" s="712"/>
      <c r="L251" s="670"/>
      <c r="M251" s="670"/>
      <c r="N251" s="670"/>
    </row>
    <row r="252" spans="1:14" s="714" customFormat="1">
      <c r="A252" s="1398"/>
      <c r="C252" s="670"/>
      <c r="D252" s="670"/>
      <c r="E252" s="712"/>
      <c r="F252" s="712"/>
      <c r="G252" s="670"/>
      <c r="H252" s="670"/>
      <c r="I252" s="1586"/>
      <c r="J252" s="712"/>
      <c r="K252" s="712"/>
      <c r="L252" s="670"/>
      <c r="M252" s="670"/>
      <c r="N252" s="670"/>
    </row>
    <row r="253" spans="1:14" s="714" customFormat="1">
      <c r="A253" s="1398"/>
      <c r="C253" s="670"/>
      <c r="D253" s="670"/>
      <c r="E253" s="712"/>
      <c r="F253" s="712"/>
      <c r="G253" s="670"/>
      <c r="H253" s="670"/>
      <c r="I253" s="1586"/>
      <c r="J253" s="712"/>
      <c r="K253" s="712"/>
      <c r="L253" s="670"/>
      <c r="M253" s="670"/>
      <c r="N253" s="670"/>
    </row>
    <row r="254" spans="1:14" s="714" customFormat="1">
      <c r="A254" s="1398"/>
      <c r="C254" s="670"/>
      <c r="D254" s="670"/>
      <c r="E254" s="712"/>
      <c r="F254" s="712"/>
      <c r="G254" s="670"/>
      <c r="H254" s="670"/>
      <c r="I254" s="1586"/>
      <c r="J254" s="712"/>
      <c r="K254" s="712"/>
      <c r="L254" s="670"/>
      <c r="M254" s="670"/>
      <c r="N254" s="670"/>
    </row>
    <row r="255" spans="1:14" s="714" customFormat="1">
      <c r="A255" s="1398"/>
      <c r="C255" s="670"/>
      <c r="D255" s="670"/>
      <c r="E255" s="712"/>
      <c r="F255" s="712"/>
      <c r="G255" s="670"/>
      <c r="H255" s="670"/>
      <c r="I255" s="1586"/>
      <c r="J255" s="712"/>
      <c r="K255" s="712"/>
      <c r="L255" s="670"/>
      <c r="M255" s="670"/>
      <c r="N255" s="670"/>
    </row>
    <row r="256" spans="1:14" s="714" customFormat="1">
      <c r="A256" s="1398"/>
      <c r="C256" s="670"/>
      <c r="D256" s="670"/>
      <c r="E256" s="712"/>
      <c r="F256" s="712"/>
      <c r="G256" s="670"/>
      <c r="H256" s="670"/>
      <c r="I256" s="1586"/>
      <c r="J256" s="712"/>
      <c r="K256" s="712"/>
      <c r="L256" s="670"/>
      <c r="M256" s="670"/>
      <c r="N256" s="670"/>
    </row>
    <row r="257" spans="1:14" s="714" customFormat="1">
      <c r="A257" s="1398"/>
      <c r="C257" s="670"/>
      <c r="D257" s="670"/>
      <c r="E257" s="712"/>
      <c r="F257" s="712"/>
      <c r="G257" s="670"/>
      <c r="H257" s="670"/>
      <c r="I257" s="1586"/>
      <c r="J257" s="712"/>
      <c r="K257" s="712"/>
      <c r="L257" s="670"/>
      <c r="M257" s="670"/>
      <c r="N257" s="670"/>
    </row>
    <row r="258" spans="1:14" s="714" customFormat="1">
      <c r="A258" s="1398"/>
      <c r="C258" s="670"/>
      <c r="D258" s="670"/>
      <c r="E258" s="712"/>
      <c r="F258" s="712"/>
      <c r="G258" s="670"/>
      <c r="H258" s="670"/>
      <c r="I258" s="1586"/>
      <c r="J258" s="712"/>
      <c r="K258" s="712"/>
      <c r="L258" s="670"/>
      <c r="M258" s="670"/>
      <c r="N258" s="670"/>
    </row>
    <row r="259" spans="1:14" s="714" customFormat="1">
      <c r="A259" s="1398"/>
      <c r="C259" s="670"/>
      <c r="D259" s="670"/>
      <c r="E259" s="712"/>
      <c r="F259" s="712"/>
      <c r="G259" s="670"/>
      <c r="H259" s="670"/>
      <c r="I259" s="1586"/>
      <c r="J259" s="712"/>
      <c r="K259" s="712"/>
      <c r="L259" s="670"/>
      <c r="M259" s="670"/>
      <c r="N259" s="670"/>
    </row>
    <row r="260" spans="1:14" s="714" customFormat="1">
      <c r="A260" s="1398"/>
      <c r="C260" s="670"/>
      <c r="D260" s="670"/>
      <c r="E260" s="712"/>
      <c r="F260" s="712"/>
      <c r="G260" s="670"/>
      <c r="H260" s="670"/>
      <c r="I260" s="1586"/>
      <c r="J260" s="712"/>
      <c r="K260" s="712"/>
      <c r="L260" s="670"/>
      <c r="M260" s="670"/>
      <c r="N260" s="670"/>
    </row>
    <row r="261" spans="1:14" s="714" customFormat="1">
      <c r="A261" s="1398"/>
      <c r="C261" s="670"/>
      <c r="D261" s="670"/>
      <c r="E261" s="712"/>
      <c r="F261" s="712"/>
      <c r="G261" s="670"/>
      <c r="H261" s="670"/>
      <c r="I261" s="1586"/>
      <c r="J261" s="712"/>
      <c r="K261" s="712"/>
      <c r="L261" s="670"/>
      <c r="M261" s="670"/>
      <c r="N261" s="670"/>
    </row>
    <row r="262" spans="1:14" s="714" customFormat="1">
      <c r="A262" s="1398"/>
      <c r="C262" s="670"/>
      <c r="D262" s="670"/>
      <c r="E262" s="712"/>
      <c r="F262" s="712"/>
      <c r="G262" s="670"/>
      <c r="H262" s="670"/>
      <c r="I262" s="1586"/>
      <c r="J262" s="712"/>
      <c r="K262" s="712"/>
      <c r="L262" s="670"/>
      <c r="M262" s="670"/>
      <c r="N262" s="670"/>
    </row>
    <row r="263" spans="1:14" s="714" customFormat="1">
      <c r="A263" s="1398"/>
      <c r="C263" s="670"/>
      <c r="D263" s="670"/>
      <c r="E263" s="712"/>
      <c r="F263" s="712"/>
      <c r="G263" s="670"/>
      <c r="H263" s="670"/>
      <c r="I263" s="1586"/>
      <c r="J263" s="712"/>
      <c r="K263" s="712"/>
      <c r="L263" s="670"/>
      <c r="M263" s="670"/>
      <c r="N263" s="670"/>
    </row>
    <row r="264" spans="1:14" s="714" customFormat="1">
      <c r="A264" s="1398"/>
      <c r="C264" s="670"/>
      <c r="D264" s="670"/>
      <c r="E264" s="712"/>
      <c r="F264" s="712"/>
      <c r="G264" s="670"/>
      <c r="H264" s="670"/>
      <c r="I264" s="1586"/>
      <c r="J264" s="712"/>
      <c r="K264" s="712"/>
      <c r="L264" s="670"/>
      <c r="M264" s="670"/>
      <c r="N264" s="670"/>
    </row>
    <row r="265" spans="1:14" s="714" customFormat="1">
      <c r="A265" s="1398"/>
      <c r="C265" s="670"/>
      <c r="D265" s="670"/>
      <c r="E265" s="712"/>
      <c r="F265" s="712"/>
      <c r="G265" s="670"/>
      <c r="H265" s="670"/>
      <c r="I265" s="1586"/>
      <c r="J265" s="712"/>
      <c r="K265" s="712"/>
      <c r="L265" s="670"/>
      <c r="M265" s="670"/>
      <c r="N265" s="670"/>
    </row>
    <row r="266" spans="1:14" s="714" customFormat="1">
      <c r="A266" s="1398"/>
      <c r="C266" s="670"/>
      <c r="D266" s="670"/>
      <c r="E266" s="712"/>
      <c r="F266" s="712"/>
      <c r="G266" s="670"/>
      <c r="H266" s="670"/>
      <c r="I266" s="1586"/>
      <c r="J266" s="712"/>
      <c r="K266" s="712"/>
      <c r="L266" s="670"/>
      <c r="M266" s="670"/>
      <c r="N266" s="670"/>
    </row>
    <row r="267" spans="1:14" s="714" customFormat="1">
      <c r="A267" s="1398"/>
      <c r="C267" s="670"/>
      <c r="D267" s="670"/>
      <c r="E267" s="712"/>
      <c r="F267" s="712"/>
      <c r="G267" s="670"/>
      <c r="H267" s="670"/>
      <c r="I267" s="1586"/>
      <c r="J267" s="712"/>
      <c r="K267" s="712"/>
      <c r="L267" s="670"/>
      <c r="M267" s="670"/>
      <c r="N267" s="670"/>
    </row>
    <row r="268" spans="1:14" s="714" customFormat="1">
      <c r="A268" s="1398"/>
      <c r="C268" s="670"/>
      <c r="D268" s="670"/>
      <c r="E268" s="712"/>
      <c r="F268" s="712"/>
      <c r="G268" s="670"/>
      <c r="H268" s="670"/>
      <c r="I268" s="1586"/>
      <c r="J268" s="712"/>
      <c r="K268" s="712"/>
      <c r="L268" s="670"/>
      <c r="M268" s="670"/>
      <c r="N268" s="670"/>
    </row>
    <row r="269" spans="1:14" s="714" customFormat="1">
      <c r="A269" s="1398"/>
      <c r="C269" s="670"/>
      <c r="D269" s="670"/>
      <c r="E269" s="712"/>
      <c r="F269" s="712"/>
      <c r="G269" s="670"/>
      <c r="H269" s="670"/>
      <c r="I269" s="1586"/>
      <c r="J269" s="712"/>
      <c r="K269" s="712"/>
      <c r="L269" s="670"/>
      <c r="M269" s="670"/>
      <c r="N269" s="670"/>
    </row>
    <row r="270" spans="1:14" s="714" customFormat="1">
      <c r="A270" s="1398"/>
      <c r="C270" s="670"/>
      <c r="D270" s="670"/>
      <c r="E270" s="712"/>
      <c r="F270" s="712"/>
      <c r="G270" s="670"/>
      <c r="H270" s="670"/>
      <c r="I270" s="1586"/>
      <c r="J270" s="712"/>
      <c r="K270" s="712"/>
      <c r="L270" s="670"/>
      <c r="M270" s="670"/>
      <c r="N270" s="670"/>
    </row>
    <row r="271" spans="1:14" s="714" customFormat="1">
      <c r="A271" s="1398"/>
      <c r="C271" s="670"/>
      <c r="D271" s="670"/>
      <c r="E271" s="712"/>
      <c r="F271" s="712"/>
      <c r="G271" s="670"/>
      <c r="H271" s="670"/>
      <c r="I271" s="1586"/>
      <c r="J271" s="712"/>
      <c r="K271" s="712"/>
      <c r="L271" s="670"/>
      <c r="M271" s="670"/>
      <c r="N271" s="670"/>
    </row>
    <row r="272" spans="1:14" s="714" customFormat="1">
      <c r="A272" s="1398"/>
      <c r="C272" s="670"/>
      <c r="D272" s="670"/>
      <c r="E272" s="712"/>
      <c r="F272" s="712"/>
      <c r="G272" s="670"/>
      <c r="H272" s="670"/>
      <c r="I272" s="1586"/>
      <c r="J272" s="712"/>
      <c r="K272" s="712"/>
      <c r="L272" s="670"/>
      <c r="M272" s="670"/>
      <c r="N272" s="670"/>
    </row>
    <row r="273" spans="1:14" s="714" customFormat="1">
      <c r="A273" s="1398"/>
      <c r="C273" s="670"/>
      <c r="D273" s="670"/>
      <c r="E273" s="712"/>
      <c r="F273" s="712"/>
      <c r="G273" s="670"/>
      <c r="H273" s="670"/>
      <c r="I273" s="1586"/>
      <c r="J273" s="712"/>
      <c r="K273" s="712"/>
      <c r="L273" s="670"/>
      <c r="M273" s="670"/>
      <c r="N273" s="670"/>
    </row>
    <row r="274" spans="1:14" s="714" customFormat="1">
      <c r="A274" s="1398"/>
      <c r="C274" s="670"/>
      <c r="D274" s="670"/>
      <c r="E274" s="712"/>
      <c r="F274" s="712"/>
      <c r="G274" s="670"/>
      <c r="H274" s="670"/>
      <c r="I274" s="1586"/>
      <c r="J274" s="712"/>
      <c r="K274" s="712"/>
      <c r="L274" s="670"/>
      <c r="M274" s="670"/>
      <c r="N274" s="670"/>
    </row>
    <row r="275" spans="1:14" s="714" customFormat="1">
      <c r="A275" s="1398"/>
      <c r="C275" s="670"/>
      <c r="D275" s="670"/>
      <c r="E275" s="712"/>
      <c r="F275" s="712"/>
      <c r="G275" s="670"/>
      <c r="H275" s="670"/>
      <c r="I275" s="1586"/>
      <c r="J275" s="712"/>
      <c r="K275" s="712"/>
      <c r="L275" s="670"/>
      <c r="M275" s="670"/>
      <c r="N275" s="670"/>
    </row>
    <row r="276" spans="1:14" s="714" customFormat="1">
      <c r="A276" s="1398"/>
      <c r="C276" s="670"/>
      <c r="D276" s="670"/>
      <c r="E276" s="712"/>
      <c r="F276" s="712"/>
      <c r="G276" s="670"/>
      <c r="H276" s="670"/>
      <c r="I276" s="1586"/>
      <c r="J276" s="712"/>
      <c r="K276" s="712"/>
      <c r="L276" s="670"/>
      <c r="M276" s="670"/>
      <c r="N276" s="670"/>
    </row>
    <row r="277" spans="1:14" s="714" customFormat="1">
      <c r="A277" s="1398"/>
      <c r="C277" s="670"/>
      <c r="D277" s="670"/>
      <c r="E277" s="712"/>
      <c r="F277" s="712"/>
      <c r="G277" s="670"/>
      <c r="H277" s="670"/>
      <c r="I277" s="1586"/>
      <c r="J277" s="712"/>
      <c r="K277" s="712"/>
      <c r="L277" s="670"/>
      <c r="M277" s="670"/>
      <c r="N277" s="670"/>
    </row>
    <row r="278" spans="1:14" s="714" customFormat="1">
      <c r="A278" s="1398"/>
      <c r="C278" s="670"/>
      <c r="D278" s="670"/>
      <c r="E278" s="712"/>
      <c r="F278" s="712"/>
      <c r="G278" s="670"/>
      <c r="H278" s="670"/>
      <c r="I278" s="1586"/>
      <c r="J278" s="712"/>
      <c r="K278" s="712"/>
      <c r="L278" s="670"/>
      <c r="M278" s="670"/>
      <c r="N278" s="670"/>
    </row>
    <row r="279" spans="1:14" s="714" customFormat="1">
      <c r="A279" s="1398"/>
      <c r="C279" s="670"/>
      <c r="D279" s="670"/>
      <c r="E279" s="712"/>
      <c r="F279" s="712"/>
      <c r="G279" s="670"/>
      <c r="H279" s="670"/>
      <c r="I279" s="1586"/>
      <c r="J279" s="712"/>
      <c r="K279" s="712"/>
      <c r="L279" s="670"/>
      <c r="M279" s="670"/>
      <c r="N279" s="670"/>
    </row>
    <row r="280" spans="1:14" s="714" customFormat="1">
      <c r="A280" s="1398"/>
      <c r="C280" s="670"/>
      <c r="D280" s="670"/>
      <c r="E280" s="712"/>
      <c r="F280" s="712"/>
      <c r="G280" s="670"/>
      <c r="H280" s="670"/>
      <c r="I280" s="1586"/>
      <c r="J280" s="712"/>
      <c r="K280" s="712"/>
      <c r="L280" s="670"/>
      <c r="M280" s="670"/>
      <c r="N280" s="670"/>
    </row>
    <row r="281" spans="1:14" s="714" customFormat="1">
      <c r="A281" s="1398"/>
      <c r="C281" s="670"/>
      <c r="D281" s="670"/>
      <c r="E281" s="712"/>
      <c r="F281" s="712"/>
      <c r="G281" s="670"/>
      <c r="H281" s="670"/>
      <c r="I281" s="1586"/>
      <c r="J281" s="712"/>
      <c r="K281" s="712"/>
      <c r="L281" s="670"/>
      <c r="M281" s="670"/>
      <c r="N281" s="670"/>
    </row>
    <row r="282" spans="1:14" s="714" customFormat="1">
      <c r="A282" s="1398"/>
      <c r="C282" s="670"/>
      <c r="D282" s="670"/>
      <c r="E282" s="712"/>
      <c r="F282" s="712"/>
      <c r="G282" s="670"/>
      <c r="H282" s="670"/>
      <c r="I282" s="1586"/>
      <c r="J282" s="712"/>
      <c r="K282" s="712"/>
      <c r="L282" s="670"/>
      <c r="M282" s="670"/>
      <c r="N282" s="670"/>
    </row>
    <row r="283" spans="1:14" s="714" customFormat="1">
      <c r="A283" s="1398"/>
      <c r="C283" s="670"/>
      <c r="D283" s="670"/>
      <c r="E283" s="712"/>
      <c r="F283" s="712"/>
      <c r="G283" s="670"/>
      <c r="H283" s="670"/>
      <c r="I283" s="1586"/>
      <c r="J283" s="712"/>
      <c r="K283" s="712"/>
      <c r="L283" s="670"/>
      <c r="M283" s="670"/>
      <c r="N283" s="670"/>
    </row>
    <row r="284" spans="1:14" s="714" customFormat="1">
      <c r="A284" s="1398"/>
      <c r="C284" s="670"/>
      <c r="D284" s="670"/>
      <c r="E284" s="712"/>
      <c r="F284" s="712"/>
      <c r="G284" s="670"/>
      <c r="H284" s="670"/>
      <c r="I284" s="1586"/>
      <c r="J284" s="712"/>
      <c r="K284" s="712"/>
      <c r="L284" s="670"/>
      <c r="M284" s="670"/>
      <c r="N284" s="670"/>
    </row>
    <row r="285" spans="1:14" s="714" customFormat="1">
      <c r="A285" s="1398"/>
      <c r="C285" s="670"/>
      <c r="D285" s="670"/>
      <c r="E285" s="712"/>
      <c r="F285" s="712"/>
      <c r="G285" s="670"/>
      <c r="H285" s="670"/>
      <c r="I285" s="1586"/>
      <c r="J285" s="712"/>
      <c r="K285" s="712"/>
      <c r="L285" s="670"/>
      <c r="M285" s="670"/>
      <c r="N285" s="670"/>
    </row>
    <row r="286" spans="1:14" s="714" customFormat="1">
      <c r="A286" s="1398"/>
      <c r="C286" s="670"/>
      <c r="D286" s="670"/>
      <c r="E286" s="712"/>
      <c r="F286" s="712"/>
      <c r="G286" s="670"/>
      <c r="H286" s="670"/>
      <c r="I286" s="1586"/>
      <c r="J286" s="712"/>
      <c r="K286" s="712"/>
      <c r="L286" s="670"/>
      <c r="M286" s="670"/>
      <c r="N286" s="670"/>
    </row>
    <row r="287" spans="1:14" s="714" customFormat="1">
      <c r="A287" s="1398"/>
      <c r="C287" s="670"/>
      <c r="D287" s="670"/>
      <c r="E287" s="712"/>
      <c r="F287" s="712"/>
      <c r="G287" s="670"/>
      <c r="H287" s="670"/>
      <c r="I287" s="1586"/>
      <c r="J287" s="712"/>
      <c r="K287" s="712"/>
      <c r="L287" s="670"/>
      <c r="M287" s="670"/>
      <c r="N287" s="670"/>
    </row>
    <row r="288" spans="1:14" s="714" customFormat="1">
      <c r="A288" s="1398"/>
      <c r="C288" s="670"/>
      <c r="D288" s="670"/>
      <c r="E288" s="712"/>
      <c r="F288" s="712"/>
      <c r="G288" s="670"/>
      <c r="H288" s="670"/>
      <c r="I288" s="1586"/>
      <c r="J288" s="712"/>
      <c r="K288" s="712"/>
      <c r="L288" s="670"/>
      <c r="M288" s="670"/>
      <c r="N288" s="670"/>
    </row>
    <row r="289" spans="1:14" s="714" customFormat="1">
      <c r="A289" s="1398"/>
      <c r="C289" s="670"/>
      <c r="D289" s="670"/>
      <c r="E289" s="712"/>
      <c r="F289" s="712"/>
      <c r="G289" s="670"/>
      <c r="H289" s="670"/>
      <c r="I289" s="1586"/>
      <c r="J289" s="712"/>
      <c r="K289" s="712"/>
      <c r="L289" s="670"/>
      <c r="M289" s="670"/>
      <c r="N289" s="670"/>
    </row>
    <row r="290" spans="1:14" s="714" customFormat="1">
      <c r="A290" s="1398"/>
      <c r="C290" s="670"/>
      <c r="D290" s="670"/>
      <c r="E290" s="712"/>
      <c r="F290" s="712"/>
      <c r="G290" s="670"/>
      <c r="H290" s="670"/>
      <c r="I290" s="1586"/>
      <c r="J290" s="712"/>
      <c r="K290" s="712"/>
      <c r="L290" s="670"/>
      <c r="M290" s="670"/>
      <c r="N290" s="670"/>
    </row>
    <row r="291" spans="1:14" s="714" customFormat="1">
      <c r="A291" s="1398"/>
      <c r="C291" s="670"/>
      <c r="D291" s="670"/>
      <c r="E291" s="712"/>
      <c r="F291" s="712"/>
      <c r="G291" s="670"/>
      <c r="H291" s="670"/>
      <c r="I291" s="1586"/>
      <c r="J291" s="712"/>
      <c r="K291" s="712"/>
      <c r="L291" s="670"/>
      <c r="M291" s="670"/>
      <c r="N291" s="670"/>
    </row>
    <row r="292" spans="1:14" s="714" customFormat="1">
      <c r="A292" s="1398"/>
      <c r="C292" s="670"/>
      <c r="D292" s="670"/>
      <c r="E292" s="712"/>
      <c r="F292" s="712"/>
      <c r="G292" s="670"/>
      <c r="H292" s="670"/>
      <c r="I292" s="1586"/>
      <c r="J292" s="712"/>
      <c r="K292" s="712"/>
      <c r="L292" s="670"/>
      <c r="M292" s="670"/>
      <c r="N292" s="670"/>
    </row>
    <row r="293" spans="1:14" s="714" customFormat="1">
      <c r="A293" s="1398"/>
      <c r="C293" s="670"/>
      <c r="D293" s="670"/>
      <c r="E293" s="712"/>
      <c r="F293" s="712"/>
      <c r="G293" s="670"/>
      <c r="H293" s="670"/>
      <c r="I293" s="1586"/>
      <c r="J293" s="712"/>
      <c r="K293" s="712"/>
      <c r="L293" s="670"/>
      <c r="M293" s="670"/>
      <c r="N293" s="670"/>
    </row>
    <row r="294" spans="1:14" s="714" customFormat="1">
      <c r="A294" s="1398"/>
      <c r="C294" s="670"/>
      <c r="D294" s="670"/>
      <c r="E294" s="712"/>
      <c r="F294" s="712"/>
      <c r="G294" s="670"/>
      <c r="H294" s="670"/>
      <c r="I294" s="1586"/>
      <c r="J294" s="712"/>
      <c r="K294" s="712"/>
      <c r="L294" s="670"/>
      <c r="M294" s="670"/>
      <c r="N294" s="670"/>
    </row>
    <row r="295" spans="1:14" s="714" customFormat="1">
      <c r="A295" s="1398"/>
      <c r="C295" s="670"/>
      <c r="D295" s="670"/>
      <c r="E295" s="712"/>
      <c r="F295" s="712"/>
      <c r="G295" s="670"/>
      <c r="H295" s="670"/>
      <c r="I295" s="1586"/>
      <c r="J295" s="712"/>
      <c r="K295" s="712"/>
      <c r="L295" s="670"/>
      <c r="M295" s="670"/>
      <c r="N295" s="670"/>
    </row>
    <row r="296" spans="1:14" s="714" customFormat="1">
      <c r="A296" s="1398"/>
      <c r="C296" s="670"/>
      <c r="D296" s="670"/>
      <c r="E296" s="712"/>
      <c r="F296" s="712"/>
      <c r="G296" s="670"/>
      <c r="H296" s="670"/>
      <c r="I296" s="1586"/>
      <c r="J296" s="712"/>
      <c r="K296" s="712"/>
      <c r="L296" s="670"/>
      <c r="M296" s="670"/>
      <c r="N296" s="670"/>
    </row>
    <row r="297" spans="1:14" s="714" customFormat="1">
      <c r="A297" s="1398"/>
      <c r="C297" s="670"/>
      <c r="D297" s="670"/>
      <c r="E297" s="712"/>
      <c r="F297" s="712"/>
      <c r="G297" s="670"/>
      <c r="H297" s="670"/>
      <c r="I297" s="1586"/>
      <c r="J297" s="712"/>
      <c r="K297" s="712"/>
      <c r="L297" s="670"/>
      <c r="M297" s="670"/>
      <c r="N297" s="670"/>
    </row>
    <row r="298" spans="1:14" s="714" customFormat="1">
      <c r="A298" s="1398"/>
      <c r="C298" s="670"/>
      <c r="D298" s="670"/>
      <c r="E298" s="712"/>
      <c r="F298" s="712"/>
      <c r="G298" s="670"/>
      <c r="H298" s="670"/>
      <c r="I298" s="1586"/>
      <c r="J298" s="712"/>
      <c r="K298" s="712"/>
      <c r="L298" s="670"/>
      <c r="M298" s="670"/>
      <c r="N298" s="670"/>
    </row>
    <row r="299" spans="1:14" s="714" customFormat="1">
      <c r="A299" s="1398"/>
      <c r="C299" s="670"/>
      <c r="D299" s="670"/>
      <c r="E299" s="712"/>
      <c r="F299" s="712"/>
      <c r="G299" s="670"/>
      <c r="H299" s="670"/>
      <c r="I299" s="1586"/>
      <c r="J299" s="712"/>
      <c r="K299" s="712"/>
      <c r="L299" s="670"/>
      <c r="M299" s="670"/>
      <c r="N299" s="670"/>
    </row>
    <row r="300" spans="1:14" s="714" customFormat="1">
      <c r="A300" s="1398"/>
      <c r="C300" s="670"/>
      <c r="D300" s="670"/>
      <c r="E300" s="712"/>
      <c r="F300" s="712"/>
      <c r="G300" s="670"/>
      <c r="H300" s="670"/>
      <c r="I300" s="1586"/>
      <c r="J300" s="712"/>
      <c r="K300" s="712"/>
      <c r="L300" s="670"/>
      <c r="M300" s="670"/>
      <c r="N300" s="670"/>
    </row>
    <row r="301" spans="1:14" s="714" customFormat="1">
      <c r="A301" s="1398"/>
      <c r="C301" s="670"/>
      <c r="D301" s="670"/>
      <c r="E301" s="712"/>
      <c r="F301" s="712"/>
      <c r="G301" s="670"/>
      <c r="H301" s="670"/>
      <c r="I301" s="1586"/>
      <c r="J301" s="712"/>
      <c r="K301" s="712"/>
      <c r="L301" s="670"/>
      <c r="M301" s="670"/>
      <c r="N301" s="670"/>
    </row>
    <row r="302" spans="1:14" s="714" customFormat="1">
      <c r="A302" s="1398"/>
      <c r="C302" s="670"/>
      <c r="D302" s="670"/>
      <c r="E302" s="712"/>
      <c r="F302" s="712"/>
      <c r="G302" s="670"/>
      <c r="H302" s="670"/>
      <c r="I302" s="1586"/>
      <c r="J302" s="712"/>
      <c r="K302" s="712"/>
      <c r="L302" s="670"/>
      <c r="M302" s="670"/>
      <c r="N302" s="670"/>
    </row>
    <row r="303" spans="1:14" s="714" customFormat="1">
      <c r="A303" s="1398"/>
      <c r="C303" s="670"/>
      <c r="D303" s="670"/>
      <c r="E303" s="712"/>
      <c r="F303" s="712"/>
      <c r="G303" s="670"/>
      <c r="H303" s="670"/>
      <c r="I303" s="1586"/>
      <c r="J303" s="712"/>
      <c r="K303" s="712"/>
      <c r="L303" s="670"/>
      <c r="M303" s="670"/>
      <c r="N303" s="670"/>
    </row>
    <row r="304" spans="1:14" s="714" customFormat="1">
      <c r="A304" s="1398"/>
      <c r="C304" s="670"/>
      <c r="D304" s="670"/>
      <c r="E304" s="712"/>
      <c r="F304" s="712"/>
      <c r="G304" s="670"/>
      <c r="H304" s="670"/>
      <c r="I304" s="1586"/>
      <c r="J304" s="712"/>
      <c r="K304" s="712"/>
      <c r="L304" s="670"/>
      <c r="M304" s="670"/>
      <c r="N304" s="670"/>
    </row>
    <row r="305" spans="1:14" s="714" customFormat="1">
      <c r="A305" s="1398"/>
      <c r="C305" s="670"/>
      <c r="D305" s="670"/>
      <c r="E305" s="712"/>
      <c r="F305" s="712"/>
      <c r="G305" s="670"/>
      <c r="H305" s="670"/>
      <c r="I305" s="1586"/>
      <c r="J305" s="712"/>
      <c r="K305" s="712"/>
      <c r="L305" s="670"/>
      <c r="M305" s="670"/>
      <c r="N305" s="670"/>
    </row>
    <row r="306" spans="1:14" s="714" customFormat="1">
      <c r="A306" s="1398"/>
      <c r="C306" s="670"/>
      <c r="D306" s="670"/>
      <c r="E306" s="712"/>
      <c r="F306" s="712"/>
      <c r="G306" s="670"/>
      <c r="H306" s="670"/>
      <c r="I306" s="1586"/>
      <c r="J306" s="712"/>
      <c r="K306" s="712"/>
      <c r="L306" s="670"/>
      <c r="M306" s="670"/>
      <c r="N306" s="670"/>
    </row>
    <row r="307" spans="1:14" s="714" customFormat="1">
      <c r="A307" s="1398"/>
      <c r="C307" s="670"/>
      <c r="D307" s="670"/>
      <c r="E307" s="712"/>
      <c r="F307" s="712"/>
      <c r="G307" s="670"/>
      <c r="H307" s="670"/>
      <c r="I307" s="1586"/>
      <c r="J307" s="712"/>
      <c r="K307" s="712"/>
      <c r="L307" s="670"/>
      <c r="M307" s="670"/>
      <c r="N307" s="670"/>
    </row>
    <row r="308" spans="1:14" s="714" customFormat="1">
      <c r="A308" s="1398"/>
      <c r="C308" s="670"/>
      <c r="D308" s="670"/>
      <c r="E308" s="712"/>
      <c r="F308" s="712"/>
      <c r="G308" s="670"/>
      <c r="H308" s="670"/>
      <c r="I308" s="1586"/>
      <c r="J308" s="712"/>
      <c r="K308" s="712"/>
      <c r="L308" s="670"/>
      <c r="M308" s="670"/>
      <c r="N308" s="670"/>
    </row>
    <row r="309" spans="1:14" s="714" customFormat="1">
      <c r="A309" s="1398"/>
      <c r="C309" s="670"/>
      <c r="D309" s="670"/>
      <c r="E309" s="712"/>
      <c r="F309" s="712"/>
      <c r="G309" s="670"/>
      <c r="H309" s="670"/>
      <c r="I309" s="1586"/>
      <c r="J309" s="712"/>
      <c r="K309" s="712"/>
      <c r="L309" s="670"/>
      <c r="M309" s="670"/>
      <c r="N309" s="670"/>
    </row>
    <row r="310" spans="1:14" s="714" customFormat="1">
      <c r="A310" s="1398"/>
      <c r="C310" s="670"/>
      <c r="D310" s="670"/>
      <c r="E310" s="712"/>
      <c r="F310" s="712"/>
      <c r="G310" s="670"/>
      <c r="H310" s="670"/>
      <c r="I310" s="1586"/>
      <c r="J310" s="712"/>
      <c r="K310" s="712"/>
      <c r="L310" s="670"/>
      <c r="M310" s="670"/>
      <c r="N310" s="670"/>
    </row>
    <row r="311" spans="1:14" s="714" customFormat="1">
      <c r="A311" s="1398"/>
      <c r="C311" s="670"/>
      <c r="D311" s="670"/>
      <c r="E311" s="712"/>
      <c r="F311" s="712"/>
      <c r="G311" s="670"/>
      <c r="H311" s="670"/>
      <c r="I311" s="1586"/>
      <c r="J311" s="712"/>
      <c r="K311" s="712"/>
      <c r="L311" s="670"/>
      <c r="M311" s="670"/>
      <c r="N311" s="670"/>
    </row>
    <row r="312" spans="1:14" s="714" customFormat="1">
      <c r="A312" s="1398"/>
      <c r="C312" s="670"/>
      <c r="D312" s="670"/>
      <c r="E312" s="712"/>
      <c r="F312" s="712"/>
      <c r="G312" s="670"/>
      <c r="H312" s="670"/>
      <c r="I312" s="1586"/>
      <c r="J312" s="712"/>
      <c r="K312" s="712"/>
      <c r="L312" s="670"/>
      <c r="M312" s="670"/>
      <c r="N312" s="670"/>
    </row>
    <row r="313" spans="1:14" s="714" customFormat="1">
      <c r="A313" s="1398"/>
      <c r="C313" s="670"/>
      <c r="D313" s="670"/>
      <c r="E313" s="712"/>
      <c r="F313" s="712"/>
      <c r="G313" s="670"/>
      <c r="H313" s="670"/>
      <c r="I313" s="1586"/>
      <c r="J313" s="712"/>
      <c r="K313" s="712"/>
      <c r="L313" s="670"/>
      <c r="M313" s="670"/>
      <c r="N313" s="670"/>
    </row>
    <row r="314" spans="1:14" s="714" customFormat="1">
      <c r="A314" s="1398"/>
      <c r="C314" s="670"/>
      <c r="D314" s="670"/>
      <c r="E314" s="712"/>
      <c r="F314" s="712"/>
      <c r="G314" s="670"/>
      <c r="H314" s="670"/>
      <c r="I314" s="1586"/>
      <c r="J314" s="712"/>
      <c r="K314" s="712"/>
      <c r="L314" s="670"/>
      <c r="M314" s="670"/>
      <c r="N314" s="670"/>
    </row>
    <row r="315" spans="1:14" s="714" customFormat="1">
      <c r="A315" s="1398"/>
      <c r="C315" s="670"/>
      <c r="D315" s="670"/>
      <c r="E315" s="712"/>
      <c r="F315" s="712"/>
      <c r="G315" s="670"/>
      <c r="H315" s="670"/>
      <c r="I315" s="1586"/>
      <c r="J315" s="712"/>
      <c r="K315" s="712"/>
      <c r="L315" s="670"/>
      <c r="M315" s="670"/>
      <c r="N315" s="670"/>
    </row>
    <row r="316" spans="1:14" s="714" customFormat="1">
      <c r="A316" s="1398"/>
      <c r="C316" s="670"/>
      <c r="D316" s="670"/>
      <c r="E316" s="712"/>
      <c r="F316" s="712"/>
      <c r="G316" s="670"/>
      <c r="H316" s="670"/>
      <c r="I316" s="1586"/>
      <c r="J316" s="712"/>
      <c r="K316" s="712"/>
      <c r="L316" s="670"/>
      <c r="M316" s="670"/>
      <c r="N316" s="670"/>
    </row>
    <row r="317" spans="1:14" s="714" customFormat="1">
      <c r="A317" s="1398"/>
      <c r="C317" s="670"/>
      <c r="D317" s="670"/>
      <c r="E317" s="712"/>
      <c r="F317" s="712"/>
      <c r="G317" s="670"/>
      <c r="H317" s="670"/>
      <c r="I317" s="1586"/>
      <c r="J317" s="712"/>
      <c r="K317" s="712"/>
      <c r="L317" s="670"/>
      <c r="M317" s="670"/>
      <c r="N317" s="670"/>
    </row>
    <row r="318" spans="1:14" s="714" customFormat="1">
      <c r="A318" s="1398"/>
      <c r="C318" s="670"/>
      <c r="D318" s="670"/>
      <c r="E318" s="712"/>
      <c r="F318" s="712"/>
      <c r="G318" s="670"/>
      <c r="H318" s="670"/>
      <c r="I318" s="1586"/>
      <c r="J318" s="712"/>
      <c r="K318" s="712"/>
      <c r="L318" s="670"/>
      <c r="M318" s="670"/>
      <c r="N318" s="670"/>
    </row>
    <row r="319" spans="1:14" s="714" customFormat="1">
      <c r="A319" s="1398"/>
      <c r="C319" s="670"/>
      <c r="D319" s="670"/>
      <c r="E319" s="712"/>
      <c r="F319" s="712"/>
      <c r="G319" s="670"/>
      <c r="H319" s="670"/>
      <c r="I319" s="1586"/>
      <c r="J319" s="712"/>
      <c r="K319" s="712"/>
      <c r="L319" s="670"/>
      <c r="M319" s="670"/>
      <c r="N319" s="670"/>
    </row>
    <row r="320" spans="1:14" s="714" customFormat="1">
      <c r="A320" s="1398"/>
      <c r="C320" s="670"/>
      <c r="D320" s="670"/>
      <c r="E320" s="712"/>
      <c r="F320" s="712"/>
      <c r="G320" s="670"/>
      <c r="H320" s="670"/>
      <c r="I320" s="1586"/>
      <c r="J320" s="712"/>
      <c r="K320" s="712"/>
      <c r="L320" s="670"/>
      <c r="M320" s="670"/>
      <c r="N320" s="670"/>
    </row>
    <row r="321" spans="1:14" s="714" customFormat="1">
      <c r="A321" s="1398"/>
      <c r="C321" s="670"/>
      <c r="D321" s="670"/>
      <c r="E321" s="712"/>
      <c r="F321" s="712"/>
      <c r="G321" s="670"/>
      <c r="H321" s="670"/>
      <c r="I321" s="1586"/>
      <c r="J321" s="712"/>
      <c r="K321" s="712"/>
      <c r="L321" s="670"/>
      <c r="M321" s="670"/>
      <c r="N321" s="670"/>
    </row>
    <row r="322" spans="1:14" s="714" customFormat="1">
      <c r="A322" s="1398"/>
      <c r="C322" s="670"/>
      <c r="D322" s="670"/>
      <c r="E322" s="712"/>
      <c r="F322" s="712"/>
      <c r="G322" s="670"/>
      <c r="H322" s="670"/>
      <c r="I322" s="1586"/>
      <c r="J322" s="712"/>
      <c r="K322" s="712"/>
      <c r="L322" s="670"/>
      <c r="M322" s="670"/>
      <c r="N322" s="670"/>
    </row>
    <row r="323" spans="1:14" s="714" customFormat="1">
      <c r="A323" s="1398"/>
      <c r="C323" s="670"/>
      <c r="D323" s="670"/>
      <c r="E323" s="712"/>
      <c r="F323" s="712"/>
      <c r="G323" s="670"/>
      <c r="H323" s="670"/>
      <c r="I323" s="1586"/>
      <c r="J323" s="712"/>
      <c r="K323" s="712"/>
      <c r="L323" s="670"/>
      <c r="M323" s="670"/>
      <c r="N323" s="670"/>
    </row>
    <row r="324" spans="1:14" s="714" customFormat="1">
      <c r="A324" s="1398"/>
      <c r="C324" s="670"/>
      <c r="D324" s="670"/>
      <c r="E324" s="712"/>
      <c r="F324" s="712"/>
      <c r="G324" s="670"/>
      <c r="H324" s="670"/>
      <c r="I324" s="1586"/>
      <c r="J324" s="712"/>
      <c r="K324" s="712"/>
      <c r="L324" s="670"/>
      <c r="M324" s="670"/>
      <c r="N324" s="670"/>
    </row>
    <row r="325" spans="1:14" s="714" customFormat="1">
      <c r="A325" s="1398"/>
      <c r="C325" s="670"/>
      <c r="D325" s="670"/>
      <c r="E325" s="712"/>
      <c r="F325" s="712"/>
      <c r="G325" s="670"/>
      <c r="H325" s="670"/>
      <c r="I325" s="1586"/>
      <c r="J325" s="712"/>
      <c r="K325" s="712"/>
      <c r="L325" s="670"/>
      <c r="M325" s="670"/>
      <c r="N325" s="670"/>
    </row>
    <row r="326" spans="1:14" s="714" customFormat="1">
      <c r="A326" s="1398"/>
      <c r="C326" s="670"/>
      <c r="D326" s="670"/>
      <c r="E326" s="712"/>
      <c r="F326" s="712"/>
      <c r="G326" s="670"/>
      <c r="H326" s="670"/>
      <c r="I326" s="1586"/>
      <c r="J326" s="712"/>
      <c r="K326" s="712"/>
      <c r="L326" s="670"/>
      <c r="M326" s="670"/>
      <c r="N326" s="670"/>
    </row>
    <row r="327" spans="1:14" s="714" customFormat="1">
      <c r="A327" s="1398"/>
      <c r="C327" s="670"/>
      <c r="D327" s="670"/>
      <c r="E327" s="712"/>
      <c r="F327" s="712"/>
      <c r="G327" s="670"/>
      <c r="H327" s="670"/>
      <c r="I327" s="1586"/>
      <c r="J327" s="712"/>
      <c r="K327" s="712"/>
      <c r="L327" s="670"/>
      <c r="M327" s="670"/>
      <c r="N327" s="670"/>
    </row>
    <row r="328" spans="1:14" s="714" customFormat="1">
      <c r="A328" s="1398"/>
      <c r="C328" s="670"/>
      <c r="D328" s="670"/>
      <c r="E328" s="712"/>
      <c r="F328" s="712"/>
      <c r="G328" s="670"/>
      <c r="H328" s="670"/>
      <c r="I328" s="1586"/>
      <c r="J328" s="712"/>
      <c r="K328" s="712"/>
      <c r="L328" s="670"/>
      <c r="M328" s="670"/>
      <c r="N328" s="670"/>
    </row>
    <row r="329" spans="1:14" s="714" customFormat="1">
      <c r="A329" s="1398"/>
      <c r="C329" s="670"/>
      <c r="D329" s="670"/>
      <c r="E329" s="712"/>
      <c r="F329" s="712"/>
      <c r="G329" s="670"/>
      <c r="H329" s="670"/>
      <c r="I329" s="1586"/>
      <c r="J329" s="712"/>
      <c r="K329" s="712"/>
      <c r="L329" s="670"/>
      <c r="M329" s="670"/>
      <c r="N329" s="670"/>
    </row>
    <row r="330" spans="1:14" s="714" customFormat="1">
      <c r="A330" s="1398"/>
      <c r="C330" s="670"/>
      <c r="D330" s="670"/>
      <c r="E330" s="712"/>
      <c r="F330" s="712"/>
      <c r="G330" s="670"/>
      <c r="H330" s="670"/>
      <c r="I330" s="1586"/>
      <c r="J330" s="712"/>
      <c r="K330" s="712"/>
      <c r="L330" s="670"/>
      <c r="M330" s="670"/>
      <c r="N330" s="670"/>
    </row>
    <row r="331" spans="1:14" s="714" customFormat="1">
      <c r="A331" s="1398"/>
      <c r="C331" s="670"/>
      <c r="D331" s="670"/>
      <c r="E331" s="712"/>
      <c r="F331" s="712"/>
      <c r="G331" s="670"/>
      <c r="H331" s="670"/>
      <c r="I331" s="1586"/>
      <c r="J331" s="712"/>
      <c r="K331" s="712"/>
      <c r="L331" s="670"/>
      <c r="M331" s="670"/>
      <c r="N331" s="670"/>
    </row>
    <row r="332" spans="1:14" s="714" customFormat="1">
      <c r="A332" s="1398"/>
      <c r="C332" s="670"/>
      <c r="D332" s="670"/>
      <c r="E332" s="712"/>
      <c r="F332" s="712"/>
      <c r="G332" s="670"/>
      <c r="H332" s="670"/>
      <c r="I332" s="1586"/>
      <c r="J332" s="712"/>
      <c r="K332" s="712"/>
      <c r="L332" s="670"/>
      <c r="M332" s="670"/>
      <c r="N332" s="670"/>
    </row>
    <row r="333" spans="1:14" s="714" customFormat="1">
      <c r="A333" s="1398"/>
      <c r="C333" s="670"/>
      <c r="D333" s="670"/>
      <c r="E333" s="712"/>
      <c r="F333" s="712"/>
      <c r="G333" s="670"/>
      <c r="H333" s="670"/>
      <c r="I333" s="1586"/>
      <c r="J333" s="712"/>
      <c r="K333" s="712"/>
      <c r="L333" s="670"/>
      <c r="M333" s="670"/>
      <c r="N333" s="670"/>
    </row>
    <row r="334" spans="1:14" s="714" customFormat="1">
      <c r="A334" s="1398"/>
      <c r="C334" s="670"/>
      <c r="D334" s="670"/>
      <c r="E334" s="712"/>
      <c r="F334" s="712"/>
      <c r="G334" s="670"/>
      <c r="H334" s="670"/>
      <c r="I334" s="1586"/>
      <c r="J334" s="712"/>
      <c r="K334" s="712"/>
      <c r="L334" s="670"/>
      <c r="M334" s="670"/>
      <c r="N334" s="670"/>
    </row>
    <row r="335" spans="1:14" s="714" customFormat="1">
      <c r="A335" s="1398"/>
      <c r="C335" s="670"/>
      <c r="D335" s="670"/>
      <c r="E335" s="712"/>
      <c r="F335" s="712"/>
      <c r="G335" s="670"/>
      <c r="H335" s="670"/>
      <c r="I335" s="1586"/>
      <c r="J335" s="712"/>
      <c r="K335" s="712"/>
      <c r="L335" s="670"/>
      <c r="M335" s="670"/>
      <c r="N335" s="670"/>
    </row>
    <row r="336" spans="1:14" s="714" customFormat="1">
      <c r="A336" s="1398"/>
      <c r="C336" s="670"/>
      <c r="D336" s="670"/>
      <c r="E336" s="712"/>
      <c r="F336" s="712"/>
      <c r="G336" s="670"/>
      <c r="H336" s="670"/>
      <c r="I336" s="1586"/>
      <c r="J336" s="712"/>
      <c r="K336" s="712"/>
      <c r="L336" s="670"/>
      <c r="M336" s="670"/>
      <c r="N336" s="670"/>
    </row>
    <row r="337" spans="1:14" s="714" customFormat="1">
      <c r="A337" s="1398"/>
      <c r="C337" s="670"/>
      <c r="D337" s="670"/>
      <c r="E337" s="712"/>
      <c r="F337" s="712"/>
      <c r="G337" s="670"/>
      <c r="H337" s="670"/>
      <c r="I337" s="1586"/>
      <c r="J337" s="712"/>
      <c r="K337" s="712"/>
      <c r="L337" s="670"/>
      <c r="M337" s="670"/>
      <c r="N337" s="670"/>
    </row>
    <row r="338" spans="1:14" s="714" customFormat="1">
      <c r="A338" s="1398"/>
      <c r="C338" s="670"/>
      <c r="D338" s="670"/>
      <c r="E338" s="712"/>
      <c r="F338" s="712"/>
      <c r="G338" s="670"/>
      <c r="H338" s="670"/>
      <c r="I338" s="1586"/>
      <c r="J338" s="712"/>
      <c r="K338" s="712"/>
      <c r="L338" s="670"/>
      <c r="M338" s="670"/>
      <c r="N338" s="670"/>
    </row>
    <row r="339" spans="1:14" s="714" customFormat="1">
      <c r="A339" s="1398"/>
      <c r="C339" s="670"/>
      <c r="D339" s="670"/>
      <c r="E339" s="712"/>
      <c r="F339" s="712"/>
      <c r="G339" s="670"/>
      <c r="H339" s="670"/>
      <c r="I339" s="1586"/>
      <c r="J339" s="712"/>
      <c r="K339" s="712"/>
      <c r="L339" s="670"/>
      <c r="M339" s="670"/>
      <c r="N339" s="670"/>
    </row>
    <row r="340" spans="1:14" s="714" customFormat="1">
      <c r="A340" s="1398"/>
      <c r="C340" s="670"/>
      <c r="D340" s="670"/>
      <c r="E340" s="712"/>
      <c r="F340" s="712"/>
      <c r="G340" s="670"/>
      <c r="H340" s="670"/>
      <c r="I340" s="1586"/>
      <c r="J340" s="712"/>
      <c r="K340" s="712"/>
      <c r="L340" s="670"/>
      <c r="M340" s="670"/>
      <c r="N340" s="670"/>
    </row>
    <row r="341" spans="1:14" s="714" customFormat="1">
      <c r="A341" s="1398"/>
      <c r="C341" s="670"/>
      <c r="D341" s="670"/>
      <c r="E341" s="712"/>
      <c r="F341" s="712"/>
      <c r="G341" s="670"/>
      <c r="H341" s="670"/>
      <c r="I341" s="1586"/>
      <c r="J341" s="712"/>
      <c r="K341" s="712"/>
      <c r="L341" s="670"/>
      <c r="M341" s="670"/>
      <c r="N341" s="670"/>
    </row>
    <row r="342" spans="1:14" s="714" customFormat="1">
      <c r="A342" s="1398"/>
      <c r="C342" s="670"/>
      <c r="D342" s="670"/>
      <c r="E342" s="712"/>
      <c r="F342" s="712"/>
      <c r="G342" s="670"/>
      <c r="H342" s="670"/>
      <c r="I342" s="1586"/>
      <c r="J342" s="712"/>
      <c r="K342" s="712"/>
      <c r="L342" s="670"/>
      <c r="M342" s="670"/>
      <c r="N342" s="670"/>
    </row>
    <row r="343" spans="1:14" s="714" customFormat="1">
      <c r="A343" s="1398"/>
      <c r="C343" s="670"/>
      <c r="D343" s="670"/>
      <c r="E343" s="712"/>
      <c r="F343" s="712"/>
      <c r="G343" s="670"/>
      <c r="H343" s="670"/>
      <c r="I343" s="1586"/>
      <c r="J343" s="712"/>
      <c r="K343" s="712"/>
      <c r="L343" s="670"/>
      <c r="M343" s="670"/>
      <c r="N343" s="670"/>
    </row>
    <row r="344" spans="1:14" s="714" customFormat="1">
      <c r="A344" s="1398"/>
      <c r="C344" s="670"/>
      <c r="D344" s="670"/>
      <c r="E344" s="712"/>
      <c r="F344" s="712"/>
      <c r="G344" s="670"/>
      <c r="H344" s="670"/>
      <c r="I344" s="1586"/>
      <c r="J344" s="712"/>
      <c r="K344" s="712"/>
      <c r="L344" s="670"/>
      <c r="M344" s="670"/>
      <c r="N344" s="670"/>
    </row>
    <row r="345" spans="1:14" s="714" customFormat="1">
      <c r="A345" s="1398"/>
      <c r="C345" s="670"/>
      <c r="D345" s="670"/>
      <c r="E345" s="712"/>
      <c r="F345" s="712"/>
      <c r="G345" s="670"/>
      <c r="H345" s="670"/>
      <c r="I345" s="1586"/>
      <c r="J345" s="712"/>
      <c r="K345" s="712"/>
      <c r="L345" s="670"/>
      <c r="M345" s="670"/>
      <c r="N345" s="670"/>
    </row>
    <row r="346" spans="1:14" s="714" customFormat="1">
      <c r="A346" s="1398"/>
      <c r="C346" s="670"/>
      <c r="D346" s="670"/>
      <c r="E346" s="712"/>
      <c r="F346" s="712"/>
      <c r="G346" s="670"/>
      <c r="H346" s="670"/>
      <c r="I346" s="1586"/>
      <c r="J346" s="712"/>
      <c r="K346" s="712"/>
      <c r="L346" s="670"/>
      <c r="M346" s="670"/>
      <c r="N346" s="670"/>
    </row>
    <row r="347" spans="1:14" s="714" customFormat="1">
      <c r="A347" s="1398"/>
      <c r="C347" s="670"/>
      <c r="D347" s="670"/>
      <c r="E347" s="712"/>
      <c r="F347" s="712"/>
      <c r="G347" s="670"/>
      <c r="H347" s="670"/>
      <c r="I347" s="1586"/>
      <c r="J347" s="712"/>
      <c r="K347" s="712"/>
      <c r="L347" s="670"/>
      <c r="M347" s="670"/>
      <c r="N347" s="670"/>
    </row>
    <row r="348" spans="1:14" s="714" customFormat="1">
      <c r="A348" s="1398"/>
      <c r="C348" s="670"/>
      <c r="D348" s="670"/>
      <c r="E348" s="712"/>
      <c r="F348" s="712"/>
      <c r="G348" s="670"/>
      <c r="H348" s="670"/>
      <c r="I348" s="1586"/>
      <c r="J348" s="712"/>
      <c r="K348" s="712"/>
      <c r="L348" s="670"/>
      <c r="M348" s="670"/>
      <c r="N348" s="670"/>
    </row>
    <row r="349" spans="1:14" s="714" customFormat="1">
      <c r="A349" s="1398"/>
      <c r="C349" s="670"/>
      <c r="D349" s="670"/>
      <c r="E349" s="712"/>
      <c r="F349" s="712"/>
      <c r="G349" s="670"/>
      <c r="H349" s="670"/>
      <c r="I349" s="1586"/>
      <c r="J349" s="712"/>
      <c r="K349" s="712"/>
      <c r="L349" s="670"/>
      <c r="M349" s="670"/>
      <c r="N349" s="670"/>
    </row>
    <row r="350" spans="1:14" s="714" customFormat="1">
      <c r="A350" s="1398"/>
      <c r="C350" s="670"/>
      <c r="D350" s="670"/>
      <c r="E350" s="712"/>
      <c r="F350" s="712"/>
      <c r="G350" s="670"/>
      <c r="H350" s="670"/>
      <c r="I350" s="1586"/>
      <c r="J350" s="712"/>
      <c r="K350" s="712"/>
      <c r="L350" s="670"/>
      <c r="M350" s="670"/>
      <c r="N350" s="670"/>
    </row>
    <row r="351" spans="1:14" s="714" customFormat="1">
      <c r="A351" s="1398"/>
      <c r="C351" s="670"/>
      <c r="D351" s="670"/>
      <c r="E351" s="712"/>
      <c r="F351" s="712"/>
      <c r="G351" s="670"/>
      <c r="H351" s="670"/>
      <c r="I351" s="1586"/>
      <c r="J351" s="712"/>
      <c r="K351" s="712"/>
      <c r="L351" s="670"/>
      <c r="M351" s="670"/>
      <c r="N351" s="670"/>
    </row>
    <row r="352" spans="1:14" s="714" customFormat="1">
      <c r="A352" s="1398"/>
      <c r="C352" s="670"/>
      <c r="D352" s="670"/>
      <c r="E352" s="712"/>
      <c r="F352" s="712"/>
      <c r="G352" s="670"/>
      <c r="H352" s="670"/>
      <c r="I352" s="1586"/>
      <c r="J352" s="712"/>
      <c r="K352" s="712"/>
      <c r="L352" s="670"/>
      <c r="M352" s="670"/>
      <c r="N352" s="670"/>
    </row>
    <row r="353" spans="1:14" s="714" customFormat="1">
      <c r="A353" s="1398"/>
      <c r="C353" s="670"/>
      <c r="D353" s="670"/>
      <c r="E353" s="712"/>
      <c r="F353" s="712"/>
      <c r="G353" s="670"/>
      <c r="H353" s="670"/>
      <c r="I353" s="1586"/>
      <c r="J353" s="712"/>
      <c r="K353" s="712"/>
      <c r="L353" s="670"/>
      <c r="M353" s="670"/>
      <c r="N353" s="670"/>
    </row>
    <row r="354" spans="1:14" s="714" customFormat="1">
      <c r="A354" s="1398"/>
      <c r="C354" s="670"/>
      <c r="D354" s="670"/>
      <c r="E354" s="712"/>
      <c r="F354" s="712"/>
      <c r="G354" s="670"/>
      <c r="H354" s="670"/>
      <c r="I354" s="1586"/>
      <c r="J354" s="712"/>
      <c r="K354" s="712"/>
      <c r="L354" s="670"/>
      <c r="M354" s="670"/>
      <c r="N354" s="670"/>
    </row>
    <row r="355" spans="1:14" s="714" customFormat="1">
      <c r="A355" s="1398"/>
      <c r="C355" s="670"/>
      <c r="D355" s="670"/>
      <c r="E355" s="712"/>
      <c r="F355" s="712"/>
      <c r="G355" s="670"/>
      <c r="H355" s="670"/>
      <c r="I355" s="1586"/>
      <c r="J355" s="712"/>
      <c r="K355" s="712"/>
      <c r="L355" s="670"/>
      <c r="M355" s="670"/>
      <c r="N355" s="670"/>
    </row>
    <row r="356" spans="1:14" s="714" customFormat="1">
      <c r="A356" s="1398"/>
      <c r="C356" s="670"/>
      <c r="D356" s="670"/>
      <c r="E356" s="712"/>
      <c r="F356" s="712"/>
      <c r="G356" s="670"/>
      <c r="H356" s="670"/>
      <c r="I356" s="1586"/>
      <c r="J356" s="712"/>
      <c r="K356" s="712"/>
      <c r="L356" s="670"/>
      <c r="M356" s="670"/>
      <c r="N356" s="670"/>
    </row>
    <row r="357" spans="1:14" s="714" customFormat="1">
      <c r="A357" s="1398"/>
      <c r="C357" s="670"/>
      <c r="D357" s="670"/>
      <c r="E357" s="712"/>
      <c r="F357" s="712"/>
      <c r="G357" s="670"/>
      <c r="H357" s="670"/>
      <c r="I357" s="1586"/>
      <c r="J357" s="712"/>
      <c r="K357" s="712"/>
      <c r="L357" s="670"/>
      <c r="M357" s="670"/>
      <c r="N357" s="670"/>
    </row>
    <row r="358" spans="1:14" s="714" customFormat="1">
      <c r="A358" s="1398"/>
      <c r="C358" s="670"/>
      <c r="D358" s="670"/>
      <c r="E358" s="712"/>
      <c r="F358" s="712"/>
      <c r="G358" s="670"/>
      <c r="H358" s="670"/>
      <c r="I358" s="1586"/>
      <c r="J358" s="712"/>
      <c r="K358" s="712"/>
      <c r="L358" s="670"/>
      <c r="M358" s="670"/>
      <c r="N358" s="670"/>
    </row>
    <row r="359" spans="1:14" s="714" customFormat="1">
      <c r="A359" s="1398"/>
      <c r="C359" s="670"/>
      <c r="D359" s="670"/>
      <c r="E359" s="712"/>
      <c r="F359" s="712"/>
      <c r="G359" s="670"/>
      <c r="H359" s="670"/>
      <c r="I359" s="1586"/>
      <c r="J359" s="712"/>
      <c r="K359" s="712"/>
      <c r="L359" s="670"/>
      <c r="M359" s="670"/>
      <c r="N359" s="670"/>
    </row>
    <row r="360" spans="1:14" s="714" customFormat="1">
      <c r="A360" s="1398"/>
      <c r="C360" s="670"/>
      <c r="D360" s="670"/>
      <c r="E360" s="712"/>
      <c r="F360" s="712"/>
      <c r="G360" s="670"/>
      <c r="H360" s="670"/>
      <c r="I360" s="1586"/>
      <c r="J360" s="712"/>
      <c r="K360" s="712"/>
      <c r="L360" s="670"/>
      <c r="M360" s="670"/>
      <c r="N360" s="670"/>
    </row>
    <row r="361" spans="1:14" s="714" customFormat="1">
      <c r="A361" s="1398"/>
      <c r="C361" s="670"/>
      <c r="D361" s="670"/>
      <c r="E361" s="712"/>
      <c r="F361" s="712"/>
      <c r="G361" s="670"/>
      <c r="H361" s="670"/>
      <c r="I361" s="1586"/>
      <c r="J361" s="712"/>
      <c r="K361" s="712"/>
      <c r="L361" s="670"/>
      <c r="M361" s="670"/>
      <c r="N361" s="670"/>
    </row>
    <row r="362" spans="1:14" s="714" customFormat="1">
      <c r="A362" s="1398"/>
      <c r="C362" s="670"/>
      <c r="D362" s="670"/>
      <c r="E362" s="712"/>
      <c r="F362" s="712"/>
      <c r="G362" s="670"/>
      <c r="H362" s="670"/>
      <c r="I362" s="1586"/>
      <c r="J362" s="712"/>
      <c r="K362" s="712"/>
      <c r="L362" s="670"/>
      <c r="M362" s="670"/>
      <c r="N362" s="670"/>
    </row>
    <row r="363" spans="1:14" s="714" customFormat="1">
      <c r="A363" s="1398"/>
      <c r="C363" s="670"/>
      <c r="D363" s="670"/>
      <c r="E363" s="712"/>
      <c r="F363" s="712"/>
      <c r="G363" s="670"/>
      <c r="H363" s="670"/>
      <c r="I363" s="1586"/>
      <c r="J363" s="712"/>
      <c r="K363" s="712"/>
      <c r="L363" s="670"/>
      <c r="M363" s="670"/>
      <c r="N363" s="670"/>
    </row>
    <row r="364" spans="1:14" s="714" customFormat="1">
      <c r="A364" s="1398"/>
      <c r="C364" s="670"/>
      <c r="D364" s="670"/>
      <c r="E364" s="712"/>
      <c r="F364" s="712"/>
      <c r="G364" s="670"/>
      <c r="H364" s="670"/>
      <c r="I364" s="1586"/>
      <c r="J364" s="712"/>
      <c r="K364" s="712"/>
      <c r="L364" s="670"/>
      <c r="M364" s="670"/>
      <c r="N364" s="670"/>
    </row>
    <row r="365" spans="1:14" s="714" customFormat="1">
      <c r="A365" s="1398"/>
      <c r="C365" s="670"/>
      <c r="D365" s="670"/>
      <c r="E365" s="712"/>
      <c r="F365" s="712"/>
      <c r="G365" s="670"/>
      <c r="H365" s="670"/>
      <c r="I365" s="1586"/>
      <c r="J365" s="712"/>
      <c r="K365" s="712"/>
      <c r="L365" s="670"/>
      <c r="M365" s="670"/>
      <c r="N365" s="670"/>
    </row>
    <row r="366" spans="1:14" s="714" customFormat="1">
      <c r="A366" s="1398"/>
      <c r="C366" s="670"/>
      <c r="D366" s="670"/>
      <c r="E366" s="712"/>
      <c r="F366" s="712"/>
      <c r="G366" s="670"/>
      <c r="H366" s="670"/>
      <c r="I366" s="1586"/>
      <c r="J366" s="712"/>
      <c r="K366" s="712"/>
      <c r="L366" s="670"/>
      <c r="M366" s="670"/>
      <c r="N366" s="670"/>
    </row>
    <row r="367" spans="1:14" s="714" customFormat="1">
      <c r="A367" s="1398"/>
      <c r="C367" s="670"/>
      <c r="D367" s="670"/>
      <c r="E367" s="712"/>
      <c r="F367" s="712"/>
      <c r="G367" s="670"/>
      <c r="H367" s="670"/>
      <c r="I367" s="1586"/>
      <c r="J367" s="712"/>
      <c r="K367" s="712"/>
      <c r="L367" s="670"/>
      <c r="M367" s="670"/>
      <c r="N367" s="670"/>
    </row>
    <row r="368" spans="1:14" s="714" customFormat="1">
      <c r="A368" s="1398"/>
      <c r="C368" s="670"/>
      <c r="D368" s="670"/>
      <c r="E368" s="712"/>
      <c r="F368" s="712"/>
      <c r="G368" s="670"/>
      <c r="H368" s="670"/>
      <c r="I368" s="1586"/>
      <c r="J368" s="712"/>
      <c r="K368" s="712"/>
      <c r="L368" s="670"/>
      <c r="M368" s="670"/>
      <c r="N368" s="670"/>
    </row>
    <row r="369" spans="1:14" s="714" customFormat="1">
      <c r="A369" s="1398"/>
      <c r="C369" s="670"/>
      <c r="D369" s="670"/>
      <c r="E369" s="712"/>
      <c r="F369" s="712"/>
      <c r="G369" s="670"/>
      <c r="H369" s="670"/>
      <c r="I369" s="1586"/>
      <c r="J369" s="712"/>
      <c r="K369" s="712"/>
      <c r="L369" s="670"/>
      <c r="M369" s="670"/>
      <c r="N369" s="670"/>
    </row>
    <row r="370" spans="1:14" s="714" customFormat="1">
      <c r="A370" s="1398"/>
      <c r="C370" s="670"/>
      <c r="D370" s="670"/>
      <c r="E370" s="712"/>
      <c r="F370" s="712"/>
      <c r="G370" s="670"/>
      <c r="H370" s="670"/>
      <c r="I370" s="1586"/>
      <c r="J370" s="712"/>
      <c r="K370" s="712"/>
      <c r="L370" s="670"/>
      <c r="M370" s="670"/>
      <c r="N370" s="670"/>
    </row>
    <row r="371" spans="1:14" s="714" customFormat="1">
      <c r="A371" s="1398"/>
      <c r="C371" s="670"/>
      <c r="D371" s="670"/>
      <c r="E371" s="712"/>
      <c r="F371" s="712"/>
      <c r="G371" s="670"/>
      <c r="H371" s="670"/>
      <c r="I371" s="1586"/>
      <c r="J371" s="712"/>
      <c r="K371" s="712"/>
      <c r="L371" s="670"/>
      <c r="M371" s="670"/>
      <c r="N371" s="670"/>
    </row>
    <row r="372" spans="1:14" s="714" customFormat="1">
      <c r="A372" s="1398"/>
      <c r="C372" s="670"/>
      <c r="D372" s="670"/>
      <c r="E372" s="712"/>
      <c r="F372" s="712"/>
      <c r="G372" s="670"/>
      <c r="H372" s="670"/>
      <c r="I372" s="1586"/>
      <c r="J372" s="712"/>
      <c r="K372" s="712"/>
      <c r="L372" s="670"/>
      <c r="M372" s="670"/>
      <c r="N372" s="670"/>
    </row>
    <row r="373" spans="1:14" s="714" customFormat="1">
      <c r="A373" s="1398"/>
      <c r="C373" s="670"/>
      <c r="D373" s="670"/>
      <c r="E373" s="712"/>
      <c r="F373" s="712"/>
      <c r="G373" s="670"/>
      <c r="H373" s="670"/>
      <c r="I373" s="1586"/>
      <c r="J373" s="712"/>
      <c r="K373" s="712"/>
      <c r="L373" s="670"/>
      <c r="M373" s="670"/>
      <c r="N373" s="670"/>
    </row>
    <row r="374" spans="1:14" s="714" customFormat="1">
      <c r="A374" s="1398"/>
      <c r="C374" s="670"/>
      <c r="D374" s="670"/>
      <c r="E374" s="712"/>
      <c r="F374" s="712"/>
      <c r="G374" s="670"/>
      <c r="H374" s="670"/>
      <c r="I374" s="1586"/>
      <c r="J374" s="712"/>
      <c r="K374" s="712"/>
      <c r="L374" s="670"/>
      <c r="M374" s="670"/>
      <c r="N374" s="670"/>
    </row>
    <row r="375" spans="1:14" s="714" customFormat="1">
      <c r="A375" s="1398"/>
      <c r="C375" s="670"/>
      <c r="D375" s="670"/>
      <c r="E375" s="712"/>
      <c r="F375" s="712"/>
      <c r="G375" s="670"/>
      <c r="H375" s="670"/>
      <c r="I375" s="1586"/>
      <c r="J375" s="712"/>
      <c r="K375" s="712"/>
      <c r="L375" s="670"/>
      <c r="M375" s="670"/>
      <c r="N375" s="670"/>
    </row>
    <row r="376" spans="1:14" s="714" customFormat="1">
      <c r="A376" s="1398"/>
      <c r="C376" s="670"/>
      <c r="D376" s="670"/>
      <c r="E376" s="712"/>
      <c r="F376" s="712"/>
      <c r="G376" s="670"/>
      <c r="H376" s="670"/>
      <c r="I376" s="1586"/>
      <c r="J376" s="712"/>
      <c r="K376" s="712"/>
      <c r="L376" s="670"/>
      <c r="M376" s="670"/>
      <c r="N376" s="670"/>
    </row>
    <row r="377" spans="1:14" s="714" customFormat="1">
      <c r="A377" s="1398"/>
      <c r="C377" s="670"/>
      <c r="D377" s="670"/>
      <c r="E377" s="712"/>
      <c r="F377" s="712"/>
      <c r="G377" s="670"/>
      <c r="H377" s="670"/>
      <c r="I377" s="1586"/>
      <c r="J377" s="712"/>
      <c r="K377" s="712"/>
      <c r="L377" s="670"/>
      <c r="M377" s="670"/>
      <c r="N377" s="670"/>
    </row>
    <row r="378" spans="1:14" s="714" customFormat="1">
      <c r="A378" s="1398"/>
      <c r="C378" s="670"/>
      <c r="D378" s="670"/>
      <c r="E378" s="712"/>
      <c r="F378" s="712"/>
      <c r="G378" s="670"/>
      <c r="H378" s="670"/>
      <c r="I378" s="1586"/>
      <c r="J378" s="712"/>
      <c r="K378" s="712"/>
      <c r="L378" s="670"/>
      <c r="M378" s="670"/>
      <c r="N378" s="670"/>
    </row>
    <row r="379" spans="1:14" s="714" customFormat="1">
      <c r="A379" s="1398"/>
      <c r="C379" s="670"/>
      <c r="D379" s="670"/>
      <c r="E379" s="712"/>
      <c r="F379" s="712"/>
      <c r="G379" s="670"/>
      <c r="H379" s="670"/>
      <c r="I379" s="1586"/>
      <c r="J379" s="712"/>
      <c r="K379" s="712"/>
      <c r="L379" s="670"/>
      <c r="M379" s="670"/>
      <c r="N379" s="670"/>
    </row>
    <row r="380" spans="1:14" s="714" customFormat="1">
      <c r="A380" s="1398"/>
      <c r="C380" s="670"/>
      <c r="D380" s="670"/>
      <c r="E380" s="712"/>
      <c r="F380" s="712"/>
      <c r="G380" s="670"/>
      <c r="H380" s="670"/>
      <c r="I380" s="1586"/>
      <c r="J380" s="712"/>
      <c r="K380" s="712"/>
      <c r="L380" s="670"/>
      <c r="M380" s="670"/>
      <c r="N380" s="670"/>
    </row>
    <row r="381" spans="1:14" s="714" customFormat="1">
      <c r="A381" s="1398"/>
      <c r="C381" s="670"/>
      <c r="D381" s="670"/>
      <c r="E381" s="712"/>
      <c r="F381" s="712"/>
      <c r="G381" s="670"/>
      <c r="H381" s="670"/>
      <c r="I381" s="1586"/>
      <c r="J381" s="712"/>
      <c r="K381" s="712"/>
      <c r="L381" s="670"/>
      <c r="M381" s="670"/>
      <c r="N381" s="670"/>
    </row>
    <row r="382" spans="1:14" s="714" customFormat="1">
      <c r="A382" s="1398"/>
      <c r="C382" s="670"/>
      <c r="D382" s="670"/>
      <c r="E382" s="712"/>
      <c r="F382" s="712"/>
      <c r="G382" s="670"/>
      <c r="H382" s="670"/>
      <c r="I382" s="1586"/>
      <c r="J382" s="712"/>
      <c r="K382" s="712"/>
      <c r="L382" s="670"/>
      <c r="M382" s="670"/>
      <c r="N382" s="670"/>
    </row>
    <row r="383" spans="1:14" s="714" customFormat="1">
      <c r="A383" s="1398"/>
      <c r="C383" s="670"/>
      <c r="D383" s="670"/>
      <c r="E383" s="712"/>
      <c r="F383" s="712"/>
      <c r="G383" s="670"/>
      <c r="H383" s="670"/>
      <c r="I383" s="1586"/>
      <c r="J383" s="712"/>
      <c r="K383" s="712"/>
      <c r="L383" s="670"/>
      <c r="M383" s="670"/>
      <c r="N383" s="670"/>
    </row>
    <row r="384" spans="1:14" s="714" customFormat="1">
      <c r="A384" s="1398"/>
      <c r="C384" s="670"/>
      <c r="D384" s="670"/>
      <c r="E384" s="712"/>
      <c r="F384" s="712"/>
      <c r="G384" s="670"/>
      <c r="H384" s="670"/>
      <c r="I384" s="1586"/>
      <c r="J384" s="712"/>
      <c r="K384" s="712"/>
      <c r="L384" s="670"/>
      <c r="M384" s="670"/>
      <c r="N384" s="670"/>
    </row>
    <row r="385" spans="1:14" s="714" customFormat="1">
      <c r="A385" s="1398"/>
      <c r="C385" s="670"/>
      <c r="D385" s="670"/>
      <c r="E385" s="712"/>
      <c r="F385" s="712"/>
      <c r="G385" s="670"/>
      <c r="H385" s="670"/>
      <c r="I385" s="1586"/>
      <c r="J385" s="712"/>
      <c r="K385" s="712"/>
      <c r="L385" s="670"/>
      <c r="M385" s="670"/>
      <c r="N385" s="670"/>
    </row>
    <row r="386" spans="1:14" s="714" customFormat="1">
      <c r="A386" s="1398"/>
      <c r="C386" s="670"/>
      <c r="D386" s="670"/>
      <c r="E386" s="712"/>
      <c r="F386" s="712"/>
      <c r="G386" s="670"/>
      <c r="H386" s="670"/>
      <c r="I386" s="1586"/>
      <c r="J386" s="712"/>
      <c r="K386" s="712"/>
      <c r="L386" s="670"/>
      <c r="M386" s="670"/>
      <c r="N386" s="670"/>
    </row>
    <row r="387" spans="1:14" s="714" customFormat="1">
      <c r="A387" s="1398"/>
      <c r="C387" s="670"/>
      <c r="D387" s="670"/>
      <c r="E387" s="712"/>
      <c r="F387" s="712"/>
      <c r="G387" s="670"/>
      <c r="H387" s="670"/>
      <c r="I387" s="1586"/>
      <c r="J387" s="712"/>
      <c r="K387" s="712"/>
      <c r="L387" s="670"/>
      <c r="M387" s="670"/>
      <c r="N387" s="670"/>
    </row>
    <row r="388" spans="1:14" s="714" customFormat="1">
      <c r="A388" s="1398"/>
      <c r="C388" s="670"/>
      <c r="D388" s="670"/>
      <c r="E388" s="712"/>
      <c r="F388" s="712"/>
      <c r="G388" s="670"/>
      <c r="H388" s="670"/>
      <c r="I388" s="1586"/>
      <c r="J388" s="712"/>
      <c r="K388" s="712"/>
      <c r="L388" s="670"/>
      <c r="M388" s="670"/>
      <c r="N388" s="670"/>
    </row>
    <row r="389" spans="1:14" s="714" customFormat="1">
      <c r="A389" s="1398"/>
      <c r="C389" s="670"/>
      <c r="D389" s="670"/>
      <c r="E389" s="712"/>
      <c r="F389" s="712"/>
      <c r="G389" s="670"/>
      <c r="H389" s="670"/>
      <c r="I389" s="1586"/>
      <c r="J389" s="712"/>
      <c r="K389" s="712"/>
      <c r="L389" s="670"/>
      <c r="M389" s="670"/>
      <c r="N389" s="670"/>
    </row>
    <row r="390" spans="1:14" s="714" customFormat="1">
      <c r="A390" s="1398"/>
      <c r="C390" s="670"/>
      <c r="D390" s="670"/>
      <c r="E390" s="712"/>
      <c r="F390" s="712"/>
      <c r="G390" s="670"/>
      <c r="H390" s="670"/>
      <c r="I390" s="1586"/>
      <c r="J390" s="712"/>
      <c r="K390" s="712"/>
      <c r="L390" s="670"/>
      <c r="M390" s="670"/>
      <c r="N390" s="670"/>
    </row>
    <row r="391" spans="1:14" s="714" customFormat="1">
      <c r="A391" s="1398"/>
      <c r="C391" s="670"/>
      <c r="D391" s="670"/>
      <c r="E391" s="712"/>
      <c r="F391" s="712"/>
      <c r="G391" s="670"/>
      <c r="H391" s="670"/>
      <c r="I391" s="1586"/>
      <c r="J391" s="712"/>
      <c r="K391" s="712"/>
      <c r="L391" s="670"/>
      <c r="M391" s="670"/>
      <c r="N391" s="670"/>
    </row>
    <row r="392" spans="1:14" s="714" customFormat="1">
      <c r="A392" s="1398"/>
      <c r="C392" s="670"/>
      <c r="D392" s="670"/>
      <c r="E392" s="712"/>
      <c r="F392" s="712"/>
      <c r="G392" s="670"/>
      <c r="H392" s="670"/>
      <c r="I392" s="1586"/>
      <c r="J392" s="712"/>
      <c r="K392" s="712"/>
      <c r="L392" s="670"/>
      <c r="M392" s="670"/>
      <c r="N392" s="670"/>
    </row>
    <row r="393" spans="1:14" s="714" customFormat="1">
      <c r="A393" s="1398"/>
      <c r="C393" s="670"/>
      <c r="D393" s="670"/>
      <c r="E393" s="712"/>
      <c r="F393" s="712"/>
      <c r="G393" s="670"/>
      <c r="H393" s="670"/>
      <c r="I393" s="1586"/>
      <c r="J393" s="712"/>
      <c r="K393" s="712"/>
      <c r="L393" s="670"/>
      <c r="M393" s="670"/>
      <c r="N393" s="670"/>
    </row>
    <row r="394" spans="1:14" s="714" customFormat="1">
      <c r="A394" s="1398"/>
      <c r="C394" s="670"/>
      <c r="D394" s="670"/>
      <c r="E394" s="712"/>
      <c r="F394" s="712"/>
      <c r="G394" s="670"/>
      <c r="H394" s="670"/>
      <c r="I394" s="1586"/>
      <c r="J394" s="712"/>
      <c r="K394" s="712"/>
      <c r="L394" s="670"/>
      <c r="M394" s="670"/>
      <c r="N394" s="670"/>
    </row>
    <row r="395" spans="1:14" s="714" customFormat="1">
      <c r="A395" s="1398"/>
      <c r="C395" s="670"/>
      <c r="D395" s="670"/>
      <c r="E395" s="712"/>
      <c r="F395" s="712"/>
      <c r="G395" s="670"/>
      <c r="H395" s="670"/>
      <c r="I395" s="1586"/>
      <c r="J395" s="712"/>
      <c r="K395" s="712"/>
      <c r="L395" s="670"/>
      <c r="M395" s="670"/>
      <c r="N395" s="670"/>
    </row>
    <row r="396" spans="1:14" s="714" customFormat="1">
      <c r="A396" s="1398"/>
      <c r="C396" s="670"/>
      <c r="D396" s="670"/>
      <c r="E396" s="712"/>
      <c r="F396" s="712"/>
      <c r="G396" s="670"/>
      <c r="H396" s="670"/>
      <c r="I396" s="1586"/>
      <c r="J396" s="712"/>
      <c r="K396" s="712"/>
      <c r="L396" s="670"/>
      <c r="M396" s="670"/>
      <c r="N396" s="670"/>
    </row>
    <row r="397" spans="1:14" s="714" customFormat="1">
      <c r="A397" s="1398"/>
      <c r="C397" s="670"/>
      <c r="D397" s="670"/>
      <c r="E397" s="712"/>
      <c r="F397" s="712"/>
      <c r="G397" s="670"/>
      <c r="H397" s="670"/>
      <c r="I397" s="1586"/>
      <c r="J397" s="712"/>
      <c r="K397" s="712"/>
      <c r="L397" s="670"/>
      <c r="M397" s="670"/>
      <c r="N397" s="670"/>
    </row>
    <row r="398" spans="1:14" s="714" customFormat="1">
      <c r="A398" s="1398"/>
      <c r="C398" s="670"/>
      <c r="D398" s="670"/>
      <c r="E398" s="712"/>
      <c r="F398" s="712"/>
      <c r="G398" s="670"/>
      <c r="H398" s="670"/>
      <c r="I398" s="1586"/>
      <c r="J398" s="712"/>
      <c r="K398" s="712"/>
      <c r="L398" s="670"/>
      <c r="M398" s="670"/>
      <c r="N398" s="670"/>
    </row>
    <row r="399" spans="1:14" s="714" customFormat="1">
      <c r="A399" s="1398"/>
      <c r="C399" s="670"/>
      <c r="D399" s="670"/>
      <c r="E399" s="712"/>
      <c r="F399" s="712"/>
      <c r="G399" s="670"/>
      <c r="H399" s="670"/>
      <c r="I399" s="1586"/>
      <c r="J399" s="712"/>
      <c r="K399" s="712"/>
      <c r="L399" s="670"/>
      <c r="M399" s="670"/>
      <c r="N399" s="670"/>
    </row>
    <row r="400" spans="1:14" s="714" customFormat="1">
      <c r="A400" s="1398"/>
      <c r="C400" s="670"/>
      <c r="D400" s="670"/>
      <c r="E400" s="712"/>
      <c r="F400" s="712"/>
      <c r="G400" s="670"/>
      <c r="H400" s="670"/>
      <c r="I400" s="1586"/>
      <c r="J400" s="712"/>
      <c r="K400" s="712"/>
      <c r="L400" s="670"/>
      <c r="M400" s="670"/>
      <c r="N400" s="670"/>
    </row>
    <row r="401" spans="1:14" s="714" customFormat="1">
      <c r="A401" s="1398"/>
      <c r="C401" s="670"/>
      <c r="D401" s="670"/>
      <c r="E401" s="712"/>
      <c r="F401" s="712"/>
      <c r="G401" s="670"/>
      <c r="H401" s="670"/>
      <c r="I401" s="1586"/>
      <c r="J401" s="712"/>
      <c r="K401" s="712"/>
      <c r="L401" s="670"/>
      <c r="M401" s="670"/>
      <c r="N401" s="670"/>
    </row>
    <row r="402" spans="1:14" s="714" customFormat="1">
      <c r="A402" s="1398"/>
      <c r="C402" s="670"/>
      <c r="D402" s="670"/>
      <c r="E402" s="712"/>
      <c r="F402" s="712"/>
      <c r="G402" s="670"/>
      <c r="H402" s="670"/>
      <c r="I402" s="1586"/>
      <c r="J402" s="712"/>
      <c r="K402" s="712"/>
      <c r="L402" s="670"/>
      <c r="M402" s="670"/>
      <c r="N402" s="670"/>
    </row>
    <row r="403" spans="1:14" s="714" customFormat="1">
      <c r="A403" s="1398"/>
      <c r="C403" s="670"/>
      <c r="D403" s="670"/>
      <c r="E403" s="712"/>
      <c r="F403" s="712"/>
      <c r="G403" s="670"/>
      <c r="H403" s="670"/>
      <c r="I403" s="1586"/>
      <c r="J403" s="712"/>
      <c r="K403" s="712"/>
      <c r="L403" s="670"/>
      <c r="M403" s="670"/>
      <c r="N403" s="670"/>
    </row>
    <row r="404" spans="1:14" s="714" customFormat="1">
      <c r="A404" s="1398"/>
      <c r="C404" s="670"/>
      <c r="D404" s="670"/>
      <c r="E404" s="712"/>
      <c r="F404" s="712"/>
      <c r="G404" s="670"/>
      <c r="H404" s="670"/>
      <c r="I404" s="1586"/>
      <c r="J404" s="712"/>
      <c r="K404" s="712"/>
      <c r="L404" s="670"/>
      <c r="M404" s="670"/>
      <c r="N404" s="670"/>
    </row>
    <row r="405" spans="1:14" s="714" customFormat="1">
      <c r="A405" s="1398"/>
      <c r="C405" s="670"/>
      <c r="D405" s="670"/>
      <c r="E405" s="712"/>
      <c r="F405" s="712"/>
      <c r="G405" s="670"/>
      <c r="H405" s="670"/>
      <c r="I405" s="1586"/>
      <c r="J405" s="712"/>
      <c r="K405" s="712"/>
      <c r="L405" s="670"/>
      <c r="M405" s="670"/>
      <c r="N405" s="670"/>
    </row>
    <row r="406" spans="1:14" s="714" customFormat="1">
      <c r="A406" s="1398"/>
      <c r="C406" s="670"/>
      <c r="D406" s="670"/>
      <c r="E406" s="712"/>
      <c r="F406" s="712"/>
      <c r="G406" s="670"/>
      <c r="H406" s="670"/>
      <c r="I406" s="1586"/>
      <c r="J406" s="712"/>
      <c r="K406" s="712"/>
      <c r="L406" s="670"/>
      <c r="M406" s="670"/>
      <c r="N406" s="670"/>
    </row>
    <row r="407" spans="1:14" s="714" customFormat="1">
      <c r="A407" s="1398"/>
      <c r="C407" s="670"/>
      <c r="D407" s="670"/>
      <c r="E407" s="712"/>
      <c r="F407" s="712"/>
      <c r="G407" s="670"/>
      <c r="H407" s="670"/>
      <c r="I407" s="1586"/>
      <c r="J407" s="712"/>
      <c r="K407" s="712"/>
      <c r="L407" s="670"/>
      <c r="M407" s="670"/>
      <c r="N407" s="670"/>
    </row>
    <row r="408" spans="1:14" s="714" customFormat="1">
      <c r="A408" s="1398"/>
      <c r="C408" s="670"/>
      <c r="D408" s="670"/>
      <c r="E408" s="712"/>
      <c r="F408" s="712"/>
      <c r="G408" s="670"/>
      <c r="H408" s="670"/>
      <c r="I408" s="1586"/>
      <c r="J408" s="712"/>
      <c r="K408" s="712"/>
      <c r="L408" s="670"/>
      <c r="M408" s="670"/>
      <c r="N408" s="670"/>
    </row>
    <row r="409" spans="1:14" s="714" customFormat="1">
      <c r="A409" s="1398"/>
      <c r="C409" s="670"/>
      <c r="D409" s="670"/>
      <c r="E409" s="712"/>
      <c r="F409" s="712"/>
      <c r="G409" s="670"/>
      <c r="H409" s="670"/>
      <c r="I409" s="1586"/>
      <c r="J409" s="712"/>
      <c r="K409" s="712"/>
      <c r="L409" s="670"/>
      <c r="M409" s="670"/>
      <c r="N409" s="670"/>
    </row>
    <row r="410" spans="1:14" s="714" customFormat="1">
      <c r="A410" s="1398"/>
      <c r="C410" s="670"/>
      <c r="D410" s="670"/>
      <c r="E410" s="712"/>
      <c r="F410" s="712"/>
      <c r="G410" s="670"/>
      <c r="H410" s="670"/>
      <c r="I410" s="1586"/>
      <c r="J410" s="712"/>
      <c r="K410" s="712"/>
      <c r="L410" s="670"/>
      <c r="M410" s="670"/>
      <c r="N410" s="670"/>
    </row>
    <row r="411" spans="1:14" s="714" customFormat="1">
      <c r="A411" s="1398"/>
      <c r="C411" s="670"/>
      <c r="D411" s="670"/>
      <c r="E411" s="712"/>
      <c r="F411" s="712"/>
      <c r="G411" s="670"/>
      <c r="H411" s="670"/>
      <c r="I411" s="1586"/>
      <c r="J411" s="712"/>
      <c r="K411" s="712"/>
      <c r="L411" s="670"/>
      <c r="M411" s="670"/>
      <c r="N411" s="670"/>
    </row>
    <row r="412" spans="1:14" s="714" customFormat="1">
      <c r="A412" s="1398"/>
      <c r="C412" s="670"/>
      <c r="D412" s="670"/>
      <c r="E412" s="712"/>
      <c r="F412" s="712"/>
      <c r="G412" s="670"/>
      <c r="H412" s="670"/>
      <c r="I412" s="1586"/>
      <c r="J412" s="712"/>
      <c r="K412" s="712"/>
      <c r="L412" s="670"/>
      <c r="M412" s="670"/>
      <c r="N412" s="670"/>
    </row>
    <row r="413" spans="1:14" s="714" customFormat="1">
      <c r="A413" s="1398"/>
      <c r="C413" s="670"/>
      <c r="D413" s="670"/>
      <c r="E413" s="712"/>
      <c r="F413" s="712"/>
      <c r="G413" s="670"/>
      <c r="H413" s="670"/>
      <c r="I413" s="1586"/>
      <c r="J413" s="712"/>
      <c r="K413" s="712"/>
      <c r="L413" s="670"/>
      <c r="M413" s="670"/>
      <c r="N413" s="670"/>
    </row>
    <row r="414" spans="1:14" s="714" customFormat="1">
      <c r="A414" s="1398"/>
      <c r="C414" s="670"/>
      <c r="D414" s="670"/>
      <c r="E414" s="712"/>
      <c r="F414" s="712"/>
      <c r="G414" s="670"/>
      <c r="H414" s="670"/>
      <c r="I414" s="1586"/>
      <c r="J414" s="712"/>
      <c r="K414" s="712"/>
      <c r="L414" s="670"/>
      <c r="M414" s="670"/>
      <c r="N414" s="670"/>
    </row>
    <row r="415" spans="1:14" s="714" customFormat="1">
      <c r="A415" s="1398"/>
      <c r="C415" s="670"/>
      <c r="D415" s="670"/>
      <c r="E415" s="712"/>
      <c r="F415" s="712"/>
      <c r="G415" s="670"/>
      <c r="H415" s="670"/>
      <c r="I415" s="1586"/>
      <c r="J415" s="712"/>
      <c r="K415" s="712"/>
      <c r="L415" s="670"/>
      <c r="M415" s="670"/>
      <c r="N415" s="670"/>
    </row>
    <row r="416" spans="1:14" s="714" customFormat="1">
      <c r="A416" s="1398"/>
      <c r="C416" s="670"/>
      <c r="D416" s="670"/>
      <c r="E416" s="712"/>
      <c r="F416" s="712"/>
      <c r="G416" s="670"/>
      <c r="H416" s="670"/>
      <c r="I416" s="1586"/>
      <c r="J416" s="712"/>
      <c r="K416" s="712"/>
      <c r="L416" s="670"/>
      <c r="M416" s="670"/>
      <c r="N416" s="670"/>
    </row>
    <row r="417" spans="1:14" s="714" customFormat="1">
      <c r="A417" s="1398"/>
      <c r="C417" s="670"/>
      <c r="D417" s="670"/>
      <c r="E417" s="712"/>
      <c r="F417" s="712"/>
      <c r="G417" s="670"/>
      <c r="H417" s="670"/>
      <c r="I417" s="1586"/>
      <c r="J417" s="712"/>
      <c r="K417" s="712"/>
      <c r="L417" s="670"/>
      <c r="M417" s="670"/>
      <c r="N417" s="670"/>
    </row>
    <row r="418" spans="1:14" s="714" customFormat="1">
      <c r="A418" s="1398"/>
      <c r="C418" s="670"/>
      <c r="D418" s="670"/>
      <c r="E418" s="712"/>
      <c r="F418" s="712"/>
      <c r="G418" s="670"/>
      <c r="H418" s="670"/>
      <c r="I418" s="1586"/>
      <c r="J418" s="712"/>
      <c r="K418" s="712"/>
      <c r="L418" s="670"/>
      <c r="M418" s="670"/>
      <c r="N418" s="670"/>
    </row>
    <row r="419" spans="1:14" s="714" customFormat="1">
      <c r="A419" s="1398"/>
      <c r="C419" s="670"/>
      <c r="D419" s="670"/>
      <c r="E419" s="712"/>
      <c r="F419" s="712"/>
      <c r="G419" s="670"/>
      <c r="H419" s="670"/>
      <c r="I419" s="1586"/>
      <c r="J419" s="712"/>
      <c r="K419" s="712"/>
      <c r="L419" s="670"/>
      <c r="M419" s="670"/>
      <c r="N419" s="670"/>
    </row>
    <row r="420" spans="1:14" s="714" customFormat="1">
      <c r="A420" s="1398"/>
      <c r="C420" s="670"/>
      <c r="D420" s="670"/>
      <c r="E420" s="712"/>
      <c r="F420" s="712"/>
      <c r="G420" s="670"/>
      <c r="H420" s="670"/>
      <c r="I420" s="1586"/>
      <c r="J420" s="712"/>
      <c r="K420" s="712"/>
      <c r="L420" s="670"/>
      <c r="M420" s="670"/>
      <c r="N420" s="670"/>
    </row>
    <row r="421" spans="1:14" s="714" customFormat="1">
      <c r="A421" s="1398"/>
      <c r="C421" s="670"/>
      <c r="D421" s="670"/>
      <c r="E421" s="712"/>
      <c r="F421" s="712"/>
      <c r="G421" s="670"/>
      <c r="H421" s="670"/>
      <c r="I421" s="1586"/>
      <c r="J421" s="712"/>
      <c r="K421" s="712"/>
      <c r="L421" s="670"/>
      <c r="M421" s="670"/>
      <c r="N421" s="670"/>
    </row>
    <row r="422" spans="1:14" s="714" customFormat="1">
      <c r="A422" s="1398"/>
      <c r="C422" s="670"/>
      <c r="D422" s="670"/>
      <c r="E422" s="712"/>
      <c r="F422" s="712"/>
      <c r="G422" s="670"/>
      <c r="H422" s="670"/>
      <c r="I422" s="1586"/>
      <c r="J422" s="712"/>
      <c r="K422" s="712"/>
      <c r="L422" s="670"/>
      <c r="M422" s="670"/>
      <c r="N422" s="670"/>
    </row>
    <row r="423" spans="1:14" s="714" customFormat="1">
      <c r="A423" s="1398"/>
      <c r="C423" s="670"/>
      <c r="D423" s="670"/>
      <c r="E423" s="712"/>
      <c r="F423" s="712"/>
      <c r="G423" s="670"/>
      <c r="H423" s="670"/>
      <c r="I423" s="1586"/>
      <c r="J423" s="712"/>
      <c r="K423" s="712"/>
      <c r="L423" s="670"/>
      <c r="M423" s="670"/>
      <c r="N423" s="670"/>
    </row>
    <row r="424" spans="1:14" s="714" customFormat="1">
      <c r="A424" s="1398"/>
      <c r="C424" s="670"/>
      <c r="D424" s="670"/>
      <c r="E424" s="712"/>
      <c r="F424" s="712"/>
      <c r="G424" s="670"/>
      <c r="H424" s="670"/>
      <c r="I424" s="1586"/>
      <c r="J424" s="712"/>
      <c r="K424" s="712"/>
      <c r="L424" s="670"/>
      <c r="M424" s="670"/>
      <c r="N424" s="670"/>
    </row>
    <row r="425" spans="1:14" s="714" customFormat="1">
      <c r="A425" s="1398"/>
      <c r="C425" s="670"/>
      <c r="D425" s="670"/>
      <c r="E425" s="712"/>
      <c r="F425" s="712"/>
      <c r="G425" s="670"/>
      <c r="H425" s="670"/>
      <c r="I425" s="1586"/>
      <c r="J425" s="712"/>
      <c r="K425" s="712"/>
      <c r="L425" s="670"/>
      <c r="M425" s="670"/>
      <c r="N425" s="670"/>
    </row>
    <row r="426" spans="1:14" s="714" customFormat="1">
      <c r="A426" s="1398"/>
      <c r="C426" s="670"/>
      <c r="D426" s="670"/>
      <c r="E426" s="712"/>
      <c r="F426" s="712"/>
      <c r="G426" s="670"/>
      <c r="H426" s="670"/>
      <c r="I426" s="1586"/>
      <c r="J426" s="712"/>
      <c r="K426" s="712"/>
      <c r="L426" s="670"/>
      <c r="M426" s="670"/>
      <c r="N426" s="670"/>
    </row>
    <row r="427" spans="1:14" s="714" customFormat="1">
      <c r="A427" s="1398"/>
      <c r="C427" s="670"/>
      <c r="D427" s="670"/>
      <c r="E427" s="712"/>
      <c r="F427" s="712"/>
      <c r="G427" s="670"/>
      <c r="H427" s="670"/>
      <c r="I427" s="1586"/>
      <c r="J427" s="712"/>
      <c r="K427" s="712"/>
      <c r="L427" s="670"/>
      <c r="M427" s="670"/>
      <c r="N427" s="670"/>
    </row>
    <row r="428" spans="1:14" s="714" customFormat="1">
      <c r="A428" s="1398"/>
      <c r="C428" s="670"/>
      <c r="D428" s="670"/>
      <c r="E428" s="712"/>
      <c r="F428" s="712"/>
      <c r="G428" s="670"/>
      <c r="H428" s="670"/>
      <c r="I428" s="1586"/>
      <c r="J428" s="712"/>
      <c r="K428" s="712"/>
      <c r="L428" s="670"/>
      <c r="M428" s="670"/>
      <c r="N428" s="670"/>
    </row>
    <row r="429" spans="1:14" s="714" customFormat="1">
      <c r="A429" s="1398"/>
      <c r="C429" s="670"/>
      <c r="D429" s="670"/>
      <c r="E429" s="712"/>
      <c r="F429" s="712"/>
      <c r="G429" s="670"/>
      <c r="H429" s="670"/>
      <c r="I429" s="1586"/>
      <c r="J429" s="712"/>
      <c r="K429" s="712"/>
      <c r="L429" s="670"/>
      <c r="M429" s="670"/>
      <c r="N429" s="670"/>
    </row>
    <row r="430" spans="1:14" s="714" customFormat="1">
      <c r="A430" s="1398"/>
      <c r="C430" s="670"/>
      <c r="D430" s="670"/>
      <c r="E430" s="712"/>
      <c r="F430" s="712"/>
      <c r="G430" s="670"/>
      <c r="H430" s="670"/>
      <c r="I430" s="1586"/>
      <c r="J430" s="712"/>
      <c r="K430" s="712"/>
      <c r="L430" s="670"/>
      <c r="M430" s="670"/>
      <c r="N430" s="670"/>
    </row>
    <row r="431" spans="1:14" s="714" customFormat="1">
      <c r="A431" s="1398"/>
      <c r="C431" s="670"/>
      <c r="D431" s="670"/>
      <c r="E431" s="712"/>
      <c r="F431" s="712"/>
      <c r="G431" s="670"/>
      <c r="H431" s="670"/>
      <c r="I431" s="1586"/>
      <c r="J431" s="712"/>
      <c r="K431" s="712"/>
      <c r="L431" s="670"/>
      <c r="M431" s="670"/>
      <c r="N431" s="670"/>
    </row>
    <row r="432" spans="1:14" s="714" customFormat="1">
      <c r="A432" s="1398"/>
      <c r="C432" s="670"/>
      <c r="D432" s="670"/>
      <c r="E432" s="712"/>
      <c r="F432" s="712"/>
      <c r="G432" s="670"/>
      <c r="H432" s="670"/>
      <c r="I432" s="1586"/>
      <c r="J432" s="712"/>
      <c r="K432" s="712"/>
      <c r="L432" s="670"/>
      <c r="M432" s="670"/>
      <c r="N432" s="670"/>
    </row>
    <row r="433" spans="1:14" s="714" customFormat="1">
      <c r="A433" s="1398"/>
      <c r="C433" s="670"/>
      <c r="D433" s="670"/>
      <c r="E433" s="712"/>
      <c r="F433" s="712"/>
      <c r="G433" s="670"/>
      <c r="H433" s="670"/>
      <c r="I433" s="1586"/>
      <c r="J433" s="712"/>
      <c r="K433" s="712"/>
      <c r="L433" s="670"/>
      <c r="M433" s="670"/>
      <c r="N433" s="670"/>
    </row>
    <row r="434" spans="1:14" s="714" customFormat="1">
      <c r="A434" s="1398"/>
      <c r="C434" s="670"/>
      <c r="D434" s="670"/>
      <c r="E434" s="712"/>
      <c r="F434" s="712"/>
      <c r="G434" s="670"/>
      <c r="H434" s="670"/>
      <c r="I434" s="1586"/>
      <c r="J434" s="712"/>
      <c r="K434" s="712"/>
      <c r="L434" s="670"/>
      <c r="M434" s="670"/>
      <c r="N434" s="670"/>
    </row>
    <row r="435" spans="1:14" s="714" customFormat="1">
      <c r="A435" s="1398"/>
      <c r="C435" s="670"/>
      <c r="D435" s="670"/>
      <c r="E435" s="712"/>
      <c r="F435" s="712"/>
      <c r="G435" s="670"/>
      <c r="H435" s="670"/>
      <c r="I435" s="1586"/>
      <c r="J435" s="712"/>
      <c r="K435" s="712"/>
      <c r="L435" s="670"/>
      <c r="M435" s="670"/>
      <c r="N435" s="670"/>
    </row>
    <row r="436" spans="1:14" s="714" customFormat="1">
      <c r="A436" s="1398"/>
      <c r="C436" s="670"/>
      <c r="D436" s="670"/>
      <c r="E436" s="712"/>
      <c r="F436" s="712"/>
      <c r="G436" s="670"/>
      <c r="H436" s="670"/>
      <c r="I436" s="1586"/>
      <c r="J436" s="712"/>
      <c r="K436" s="712"/>
      <c r="L436" s="670"/>
      <c r="M436" s="670"/>
      <c r="N436" s="670"/>
    </row>
    <row r="437" spans="1:14" s="714" customFormat="1">
      <c r="A437" s="1398"/>
      <c r="C437" s="670"/>
      <c r="D437" s="670"/>
      <c r="E437" s="712"/>
      <c r="F437" s="712"/>
      <c r="G437" s="670"/>
      <c r="H437" s="670"/>
      <c r="I437" s="1586"/>
      <c r="J437" s="712"/>
      <c r="K437" s="712"/>
      <c r="L437" s="670"/>
      <c r="M437" s="670"/>
      <c r="N437" s="670"/>
    </row>
    <row r="438" spans="1:14" s="714" customFormat="1">
      <c r="A438" s="1398"/>
      <c r="C438" s="670"/>
      <c r="D438" s="670"/>
      <c r="E438" s="712"/>
      <c r="F438" s="712"/>
      <c r="G438" s="670"/>
      <c r="H438" s="670"/>
      <c r="I438" s="1586"/>
      <c r="J438" s="712"/>
      <c r="K438" s="712"/>
      <c r="L438" s="670"/>
      <c r="M438" s="670"/>
      <c r="N438" s="670"/>
    </row>
    <row r="439" spans="1:14" s="714" customFormat="1">
      <c r="A439" s="1398"/>
      <c r="C439" s="670"/>
      <c r="D439" s="670"/>
      <c r="E439" s="712"/>
      <c r="F439" s="712"/>
      <c r="G439" s="670"/>
      <c r="H439" s="670"/>
      <c r="I439" s="1586"/>
      <c r="J439" s="712"/>
      <c r="K439" s="712"/>
      <c r="L439" s="670"/>
      <c r="M439" s="670"/>
      <c r="N439" s="670"/>
    </row>
    <row r="440" spans="1:14" s="714" customFormat="1">
      <c r="A440" s="1398"/>
      <c r="C440" s="670"/>
      <c r="D440" s="670"/>
      <c r="E440" s="712"/>
      <c r="F440" s="712"/>
      <c r="G440" s="670"/>
      <c r="H440" s="670"/>
      <c r="I440" s="1586"/>
      <c r="J440" s="712"/>
      <c r="K440" s="712"/>
      <c r="L440" s="670"/>
      <c r="M440" s="670"/>
      <c r="N440" s="670"/>
    </row>
    <row r="441" spans="1:14" s="714" customFormat="1">
      <c r="A441" s="1398"/>
      <c r="C441" s="670"/>
      <c r="D441" s="670"/>
      <c r="E441" s="712"/>
      <c r="F441" s="712"/>
      <c r="G441" s="670"/>
      <c r="H441" s="670"/>
      <c r="I441" s="1586"/>
      <c r="J441" s="712"/>
      <c r="K441" s="712"/>
      <c r="L441" s="670"/>
      <c r="M441" s="670"/>
      <c r="N441" s="670"/>
    </row>
    <row r="442" spans="1:14" s="714" customFormat="1">
      <c r="A442" s="1398"/>
      <c r="C442" s="670"/>
      <c r="D442" s="670"/>
      <c r="E442" s="712"/>
      <c r="F442" s="712"/>
      <c r="G442" s="670"/>
      <c r="H442" s="670"/>
      <c r="I442" s="1586"/>
      <c r="J442" s="712"/>
      <c r="K442" s="712"/>
      <c r="L442" s="670"/>
      <c r="M442" s="670"/>
      <c r="N442" s="670"/>
    </row>
    <row r="443" spans="1:14" s="714" customFormat="1">
      <c r="A443" s="1398"/>
      <c r="C443" s="670"/>
      <c r="D443" s="670"/>
      <c r="E443" s="712"/>
      <c r="F443" s="712"/>
      <c r="G443" s="670"/>
      <c r="H443" s="670"/>
      <c r="I443" s="1586"/>
      <c r="J443" s="712"/>
      <c r="K443" s="712"/>
      <c r="L443" s="670"/>
      <c r="M443" s="670"/>
      <c r="N443" s="670"/>
    </row>
    <row r="444" spans="1:14" s="714" customFormat="1">
      <c r="A444" s="1398"/>
      <c r="C444" s="670"/>
      <c r="D444" s="670"/>
      <c r="E444" s="712"/>
      <c r="F444" s="712"/>
      <c r="G444" s="670"/>
      <c r="H444" s="670"/>
      <c r="I444" s="1586"/>
      <c r="J444" s="712"/>
      <c r="K444" s="712"/>
      <c r="L444" s="670"/>
      <c r="M444" s="670"/>
      <c r="N444" s="670"/>
    </row>
    <row r="445" spans="1:14" s="714" customFormat="1">
      <c r="A445" s="1398"/>
      <c r="C445" s="670"/>
      <c r="D445" s="670"/>
      <c r="E445" s="712"/>
      <c r="F445" s="712"/>
      <c r="G445" s="670"/>
      <c r="H445" s="670"/>
      <c r="I445" s="1586"/>
      <c r="J445" s="712"/>
      <c r="K445" s="712"/>
      <c r="L445" s="670"/>
      <c r="M445" s="670"/>
      <c r="N445" s="670"/>
    </row>
    <row r="446" spans="1:14" s="714" customFormat="1">
      <c r="A446" s="1398"/>
      <c r="C446" s="670"/>
      <c r="D446" s="670"/>
      <c r="E446" s="712"/>
      <c r="F446" s="712"/>
      <c r="G446" s="670"/>
      <c r="H446" s="670"/>
      <c r="I446" s="1586"/>
      <c r="J446" s="712"/>
      <c r="K446" s="712"/>
      <c r="L446" s="670"/>
      <c r="M446" s="670"/>
      <c r="N446" s="670"/>
    </row>
    <row r="447" spans="1:14" s="714" customFormat="1">
      <c r="A447" s="1398"/>
      <c r="C447" s="670"/>
      <c r="D447" s="670"/>
      <c r="E447" s="712"/>
      <c r="F447" s="712"/>
      <c r="G447" s="670"/>
      <c r="H447" s="670"/>
      <c r="I447" s="1586"/>
      <c r="J447" s="712"/>
      <c r="K447" s="712"/>
      <c r="L447" s="670"/>
      <c r="M447" s="670"/>
      <c r="N447" s="670"/>
    </row>
    <row r="448" spans="1:14" s="714" customFormat="1">
      <c r="A448" s="1398"/>
      <c r="C448" s="670"/>
      <c r="D448" s="670"/>
      <c r="E448" s="712"/>
      <c r="F448" s="712"/>
      <c r="G448" s="670"/>
      <c r="H448" s="670"/>
      <c r="I448" s="1586"/>
      <c r="J448" s="712"/>
      <c r="K448" s="712"/>
      <c r="L448" s="670"/>
      <c r="M448" s="670"/>
      <c r="N448" s="670"/>
    </row>
    <row r="449" spans="1:14" s="714" customFormat="1">
      <c r="A449" s="1398"/>
      <c r="C449" s="670"/>
      <c r="D449" s="670"/>
      <c r="E449" s="712"/>
      <c r="F449" s="712"/>
      <c r="G449" s="670"/>
      <c r="H449" s="670"/>
      <c r="I449" s="1586"/>
      <c r="J449" s="712"/>
      <c r="K449" s="712"/>
      <c r="L449" s="670"/>
      <c r="M449" s="670"/>
      <c r="N449" s="670"/>
    </row>
    <row r="450" spans="1:14" s="714" customFormat="1">
      <c r="A450" s="1398"/>
      <c r="C450" s="670"/>
      <c r="D450" s="670"/>
      <c r="E450" s="712"/>
      <c r="F450" s="712"/>
      <c r="G450" s="670"/>
      <c r="H450" s="670"/>
      <c r="I450" s="1586"/>
      <c r="J450" s="712"/>
      <c r="K450" s="712"/>
      <c r="L450" s="670"/>
      <c r="M450" s="670"/>
      <c r="N450" s="670"/>
    </row>
    <row r="451" spans="1:14" s="714" customFormat="1">
      <c r="A451" s="1398"/>
      <c r="C451" s="670"/>
      <c r="D451" s="670"/>
      <c r="E451" s="712"/>
      <c r="F451" s="712"/>
      <c r="G451" s="670"/>
      <c r="H451" s="670"/>
      <c r="I451" s="1586"/>
      <c r="J451" s="712"/>
      <c r="K451" s="712"/>
      <c r="L451" s="670"/>
      <c r="M451" s="670"/>
      <c r="N451" s="670"/>
    </row>
    <row r="452" spans="1:14" s="714" customFormat="1">
      <c r="A452" s="1398"/>
      <c r="C452" s="670"/>
      <c r="D452" s="670"/>
      <c r="E452" s="712"/>
      <c r="F452" s="712"/>
      <c r="G452" s="670"/>
      <c r="H452" s="670"/>
      <c r="I452" s="1586"/>
      <c r="J452" s="712"/>
      <c r="K452" s="712"/>
      <c r="L452" s="670"/>
      <c r="M452" s="670"/>
      <c r="N452" s="670"/>
    </row>
    <row r="453" spans="1:14" s="714" customFormat="1">
      <c r="A453" s="1398"/>
      <c r="C453" s="670"/>
      <c r="D453" s="670"/>
      <c r="E453" s="712"/>
      <c r="F453" s="712"/>
      <c r="G453" s="670"/>
      <c r="H453" s="670"/>
      <c r="I453" s="1586"/>
      <c r="J453" s="712"/>
      <c r="K453" s="712"/>
      <c r="L453" s="670"/>
      <c r="M453" s="670"/>
      <c r="N453" s="670"/>
    </row>
    <row r="454" spans="1:14" s="714" customFormat="1">
      <c r="A454" s="1398"/>
      <c r="C454" s="670"/>
      <c r="D454" s="670"/>
      <c r="E454" s="712"/>
      <c r="F454" s="712"/>
      <c r="G454" s="670"/>
      <c r="H454" s="670"/>
      <c r="I454" s="1586"/>
      <c r="J454" s="712"/>
      <c r="K454" s="712"/>
      <c r="L454" s="670"/>
      <c r="M454" s="670"/>
      <c r="N454" s="670"/>
    </row>
    <row r="455" spans="1:14" s="714" customFormat="1">
      <c r="A455" s="1398"/>
      <c r="C455" s="670"/>
      <c r="D455" s="670"/>
      <c r="E455" s="712"/>
      <c r="F455" s="712"/>
      <c r="G455" s="670"/>
      <c r="H455" s="670"/>
      <c r="I455" s="1586"/>
      <c r="J455" s="712"/>
      <c r="K455" s="712"/>
      <c r="L455" s="670"/>
      <c r="M455" s="670"/>
      <c r="N455" s="670"/>
    </row>
    <row r="456" spans="1:14" s="714" customFormat="1">
      <c r="A456" s="1398"/>
      <c r="C456" s="670"/>
      <c r="D456" s="670"/>
      <c r="E456" s="712"/>
      <c r="F456" s="712"/>
      <c r="G456" s="670"/>
      <c r="H456" s="670"/>
      <c r="I456" s="1586"/>
      <c r="J456" s="712"/>
      <c r="K456" s="712"/>
      <c r="L456" s="670"/>
      <c r="M456" s="670"/>
      <c r="N456" s="670"/>
    </row>
    <row r="457" spans="1:14" s="714" customFormat="1">
      <c r="A457" s="1398"/>
      <c r="C457" s="670"/>
      <c r="D457" s="670"/>
      <c r="E457" s="712"/>
      <c r="F457" s="712"/>
      <c r="G457" s="670"/>
      <c r="H457" s="670"/>
      <c r="I457" s="1586"/>
      <c r="J457" s="712"/>
      <c r="K457" s="712"/>
      <c r="L457" s="670"/>
      <c r="M457" s="670"/>
      <c r="N457" s="670"/>
    </row>
    <row r="458" spans="1:14" s="714" customFormat="1">
      <c r="A458" s="1398"/>
      <c r="C458" s="670"/>
      <c r="D458" s="670"/>
      <c r="E458" s="712"/>
      <c r="F458" s="712"/>
      <c r="G458" s="670"/>
      <c r="H458" s="670"/>
      <c r="I458" s="1586"/>
      <c r="J458" s="712"/>
      <c r="K458" s="712"/>
      <c r="L458" s="670"/>
      <c r="M458" s="670"/>
      <c r="N458" s="670"/>
    </row>
    <row r="459" spans="1:14" s="714" customFormat="1">
      <c r="A459" s="1398"/>
      <c r="C459" s="670"/>
      <c r="D459" s="670"/>
      <c r="E459" s="712"/>
      <c r="F459" s="712"/>
      <c r="G459" s="670"/>
      <c r="H459" s="670"/>
      <c r="I459" s="1586"/>
      <c r="J459" s="712"/>
      <c r="K459" s="712"/>
      <c r="L459" s="670"/>
      <c r="M459" s="670"/>
      <c r="N459" s="670"/>
    </row>
    <row r="460" spans="1:14" s="714" customFormat="1">
      <c r="A460" s="1398"/>
      <c r="C460" s="670"/>
      <c r="D460" s="670"/>
      <c r="E460" s="712"/>
      <c r="F460" s="712"/>
      <c r="G460" s="670"/>
      <c r="H460" s="670"/>
      <c r="I460" s="1586"/>
      <c r="J460" s="712"/>
      <c r="K460" s="712"/>
      <c r="L460" s="670"/>
      <c r="M460" s="670"/>
      <c r="N460" s="670"/>
    </row>
    <row r="461" spans="1:14" s="714" customFormat="1">
      <c r="A461" s="1398"/>
      <c r="C461" s="670"/>
      <c r="D461" s="670"/>
      <c r="E461" s="712"/>
      <c r="F461" s="712"/>
      <c r="G461" s="670"/>
      <c r="H461" s="670"/>
      <c r="I461" s="1586"/>
      <c r="J461" s="712"/>
      <c r="K461" s="712"/>
      <c r="L461" s="670"/>
      <c r="M461" s="670"/>
      <c r="N461" s="670"/>
    </row>
    <row r="462" spans="1:14" s="714" customFormat="1">
      <c r="A462" s="1398"/>
      <c r="C462" s="670"/>
      <c r="D462" s="670"/>
      <c r="E462" s="712"/>
      <c r="F462" s="712"/>
      <c r="G462" s="670"/>
      <c r="H462" s="670"/>
      <c r="I462" s="1586"/>
      <c r="J462" s="712"/>
      <c r="K462" s="712"/>
      <c r="L462" s="670"/>
      <c r="M462" s="670"/>
      <c r="N462" s="670"/>
    </row>
    <row r="463" spans="1:14" s="714" customFormat="1">
      <c r="A463" s="1398"/>
      <c r="C463" s="670"/>
      <c r="D463" s="670"/>
      <c r="E463" s="712"/>
      <c r="F463" s="712"/>
      <c r="G463" s="670"/>
      <c r="H463" s="670"/>
      <c r="I463" s="1586"/>
      <c r="J463" s="712"/>
      <c r="K463" s="712"/>
      <c r="L463" s="670"/>
      <c r="M463" s="670"/>
      <c r="N463" s="670"/>
    </row>
    <row r="464" spans="1:14" s="714" customFormat="1">
      <c r="A464" s="1398"/>
      <c r="C464" s="670"/>
      <c r="D464" s="670"/>
      <c r="E464" s="712"/>
      <c r="F464" s="712"/>
      <c r="G464" s="670"/>
      <c r="H464" s="670"/>
      <c r="I464" s="1586"/>
      <c r="J464" s="712"/>
      <c r="K464" s="712"/>
      <c r="L464" s="670"/>
      <c r="M464" s="670"/>
      <c r="N464" s="670"/>
    </row>
    <row r="465" spans="1:14" s="714" customFormat="1">
      <c r="A465" s="1398"/>
      <c r="C465" s="670"/>
      <c r="D465" s="670"/>
      <c r="E465" s="712"/>
      <c r="F465" s="712"/>
      <c r="G465" s="670"/>
      <c r="H465" s="670"/>
      <c r="I465" s="1586"/>
      <c r="J465" s="712"/>
      <c r="K465" s="712"/>
      <c r="L465" s="670"/>
      <c r="M465" s="670"/>
      <c r="N465" s="670"/>
    </row>
    <row r="466" spans="1:14" s="714" customFormat="1">
      <c r="A466" s="1398"/>
      <c r="C466" s="670"/>
      <c r="D466" s="670"/>
      <c r="E466" s="712"/>
      <c r="F466" s="712"/>
      <c r="G466" s="670"/>
      <c r="H466" s="670"/>
      <c r="I466" s="1586"/>
      <c r="J466" s="712"/>
      <c r="K466" s="712"/>
      <c r="L466" s="670"/>
      <c r="M466" s="670"/>
      <c r="N466" s="670"/>
    </row>
    <row r="467" spans="1:14" s="714" customFormat="1">
      <c r="A467" s="1398"/>
      <c r="C467" s="670"/>
      <c r="D467" s="670"/>
      <c r="E467" s="712"/>
      <c r="F467" s="712"/>
      <c r="G467" s="670"/>
      <c r="H467" s="670"/>
      <c r="I467" s="1586"/>
      <c r="J467" s="712"/>
      <c r="K467" s="712"/>
      <c r="L467" s="670"/>
      <c r="M467" s="670"/>
      <c r="N467" s="670"/>
    </row>
    <row r="468" spans="1:14" s="714" customFormat="1">
      <c r="A468" s="1398"/>
      <c r="C468" s="670"/>
      <c r="D468" s="670"/>
      <c r="E468" s="712"/>
      <c r="F468" s="712"/>
      <c r="G468" s="670"/>
      <c r="H468" s="670"/>
      <c r="I468" s="1586"/>
      <c r="J468" s="712"/>
      <c r="K468" s="712"/>
      <c r="L468" s="670"/>
      <c r="M468" s="670"/>
      <c r="N468" s="670"/>
    </row>
    <row r="469" spans="1:14" s="714" customFormat="1">
      <c r="A469" s="1398"/>
      <c r="C469" s="670"/>
      <c r="D469" s="670"/>
      <c r="E469" s="712"/>
      <c r="F469" s="712"/>
      <c r="G469" s="670"/>
      <c r="H469" s="670"/>
      <c r="I469" s="1586"/>
      <c r="J469" s="712"/>
      <c r="K469" s="712"/>
      <c r="L469" s="670"/>
      <c r="M469" s="670"/>
      <c r="N469" s="670"/>
    </row>
    <row r="470" spans="1:14" s="714" customFormat="1">
      <c r="A470" s="1398"/>
      <c r="C470" s="670"/>
      <c r="D470" s="670"/>
      <c r="E470" s="712"/>
      <c r="F470" s="712"/>
      <c r="G470" s="670"/>
      <c r="H470" s="670"/>
      <c r="I470" s="1586"/>
      <c r="J470" s="712"/>
      <c r="K470" s="712"/>
      <c r="L470" s="670"/>
      <c r="M470" s="670"/>
      <c r="N470" s="670"/>
    </row>
    <row r="471" spans="1:14" s="714" customFormat="1">
      <c r="A471" s="1398"/>
      <c r="C471" s="670"/>
      <c r="D471" s="670"/>
      <c r="E471" s="712"/>
      <c r="F471" s="712"/>
      <c r="G471" s="670"/>
      <c r="H471" s="670"/>
      <c r="I471" s="1586"/>
      <c r="J471" s="712"/>
      <c r="K471" s="712"/>
      <c r="L471" s="670"/>
      <c r="M471" s="670"/>
      <c r="N471" s="670"/>
    </row>
    <row r="472" spans="1:14" s="714" customFormat="1">
      <c r="A472" s="1398"/>
      <c r="C472" s="670"/>
      <c r="D472" s="670"/>
      <c r="E472" s="712"/>
      <c r="F472" s="712"/>
      <c r="G472" s="670"/>
      <c r="H472" s="670"/>
      <c r="I472" s="1586"/>
      <c r="J472" s="712"/>
      <c r="K472" s="712"/>
      <c r="L472" s="670"/>
      <c r="M472" s="670"/>
      <c r="N472" s="670"/>
    </row>
    <row r="473" spans="1:14" s="714" customFormat="1">
      <c r="A473" s="1398"/>
      <c r="C473" s="670"/>
      <c r="D473" s="670"/>
      <c r="E473" s="712"/>
      <c r="F473" s="712"/>
      <c r="G473" s="670"/>
      <c r="H473" s="670"/>
      <c r="I473" s="1586"/>
      <c r="J473" s="712"/>
      <c r="K473" s="712"/>
      <c r="L473" s="670"/>
      <c r="M473" s="670"/>
      <c r="N473" s="670"/>
    </row>
    <row r="474" spans="1:14" s="714" customFormat="1">
      <c r="A474" s="1398"/>
      <c r="C474" s="670"/>
      <c r="D474" s="670"/>
      <c r="E474" s="712"/>
      <c r="F474" s="712"/>
      <c r="G474" s="670"/>
      <c r="H474" s="670"/>
      <c r="I474" s="1586"/>
      <c r="J474" s="712"/>
      <c r="K474" s="712"/>
      <c r="L474" s="670"/>
      <c r="M474" s="670"/>
      <c r="N474" s="670"/>
    </row>
    <row r="475" spans="1:14" s="714" customFormat="1">
      <c r="A475" s="1398"/>
      <c r="C475" s="670"/>
      <c r="D475" s="670"/>
      <c r="E475" s="712"/>
      <c r="F475" s="712"/>
      <c r="G475" s="670"/>
      <c r="H475" s="670"/>
      <c r="I475" s="1586"/>
      <c r="J475" s="712"/>
      <c r="K475" s="712"/>
      <c r="L475" s="670"/>
      <c r="M475" s="670"/>
      <c r="N475" s="670"/>
    </row>
    <row r="476" spans="1:14" s="714" customFormat="1">
      <c r="A476" s="1398"/>
      <c r="C476" s="670"/>
      <c r="D476" s="670"/>
      <c r="E476" s="712"/>
      <c r="F476" s="712"/>
      <c r="G476" s="670"/>
      <c r="H476" s="670"/>
      <c r="I476" s="1586"/>
      <c r="J476" s="712"/>
      <c r="K476" s="712"/>
      <c r="L476" s="670"/>
      <c r="M476" s="670"/>
      <c r="N476" s="670"/>
    </row>
    <row r="477" spans="1:14" s="714" customFormat="1">
      <c r="A477" s="1398"/>
      <c r="C477" s="670"/>
      <c r="D477" s="670"/>
      <c r="E477" s="712"/>
      <c r="F477" s="712"/>
      <c r="G477" s="670"/>
      <c r="H477" s="670"/>
      <c r="I477" s="1586"/>
      <c r="J477" s="712"/>
      <c r="K477" s="712"/>
      <c r="L477" s="670"/>
      <c r="M477" s="670"/>
      <c r="N477" s="670"/>
    </row>
    <row r="478" spans="1:14" s="714" customFormat="1">
      <c r="A478" s="1398"/>
      <c r="C478" s="670"/>
      <c r="D478" s="670"/>
      <c r="E478" s="712"/>
      <c r="F478" s="712"/>
      <c r="G478" s="670"/>
      <c r="H478" s="670"/>
      <c r="I478" s="1586"/>
      <c r="J478" s="712"/>
      <c r="K478" s="712"/>
      <c r="L478" s="670"/>
      <c r="M478" s="670"/>
      <c r="N478" s="670"/>
    </row>
    <row r="479" spans="1:14" s="714" customFormat="1">
      <c r="A479" s="1398"/>
      <c r="C479" s="670"/>
      <c r="D479" s="670"/>
      <c r="E479" s="712"/>
      <c r="F479" s="712"/>
      <c r="G479" s="670"/>
      <c r="H479" s="670"/>
      <c r="I479" s="1586"/>
      <c r="J479" s="712"/>
      <c r="K479" s="712"/>
      <c r="L479" s="670"/>
      <c r="M479" s="670"/>
      <c r="N479" s="670"/>
    </row>
    <row r="480" spans="1:14" s="714" customFormat="1">
      <c r="A480" s="1398"/>
      <c r="C480" s="670"/>
      <c r="D480" s="670"/>
      <c r="E480" s="712"/>
      <c r="F480" s="712"/>
      <c r="G480" s="670"/>
      <c r="H480" s="670"/>
      <c r="I480" s="1586"/>
      <c r="J480" s="712"/>
      <c r="K480" s="712"/>
      <c r="L480" s="670"/>
      <c r="M480" s="670"/>
      <c r="N480" s="670"/>
    </row>
    <row r="481" spans="1:14" s="714" customFormat="1">
      <c r="A481" s="1398"/>
      <c r="C481" s="670"/>
      <c r="D481" s="670"/>
      <c r="E481" s="712"/>
      <c r="F481" s="712"/>
      <c r="G481" s="670"/>
      <c r="H481" s="670"/>
      <c r="I481" s="1586"/>
      <c r="J481" s="712"/>
      <c r="K481" s="712"/>
      <c r="L481" s="670"/>
      <c r="M481" s="670"/>
      <c r="N481" s="670"/>
    </row>
    <row r="482" spans="1:14" s="714" customFormat="1">
      <c r="A482" s="1398"/>
      <c r="C482" s="670"/>
      <c r="D482" s="670"/>
      <c r="E482" s="712"/>
      <c r="F482" s="712"/>
      <c r="G482" s="670"/>
      <c r="H482" s="670"/>
      <c r="I482" s="1586"/>
      <c r="J482" s="712"/>
      <c r="K482" s="712"/>
      <c r="L482" s="670"/>
      <c r="M482" s="670"/>
      <c r="N482" s="670"/>
    </row>
    <row r="483" spans="1:14" s="714" customFormat="1">
      <c r="A483" s="1398"/>
      <c r="C483" s="670"/>
      <c r="D483" s="670"/>
      <c r="E483" s="712"/>
      <c r="F483" s="712"/>
      <c r="G483" s="670"/>
      <c r="H483" s="670"/>
      <c r="I483" s="1586"/>
      <c r="J483" s="712"/>
      <c r="K483" s="712"/>
      <c r="L483" s="670"/>
      <c r="M483" s="670"/>
      <c r="N483" s="670"/>
    </row>
    <row r="484" spans="1:14" s="714" customFormat="1">
      <c r="A484" s="1398"/>
      <c r="C484" s="670"/>
      <c r="D484" s="670"/>
      <c r="E484" s="712"/>
      <c r="F484" s="712"/>
      <c r="G484" s="670"/>
      <c r="H484" s="670"/>
      <c r="I484" s="1586"/>
      <c r="J484" s="712"/>
      <c r="K484" s="712"/>
      <c r="L484" s="670"/>
      <c r="M484" s="670"/>
      <c r="N484" s="670"/>
    </row>
    <row r="485" spans="1:14" s="714" customFormat="1">
      <c r="A485" s="1398"/>
      <c r="C485" s="670"/>
      <c r="D485" s="670"/>
      <c r="E485" s="712"/>
      <c r="F485" s="712"/>
      <c r="G485" s="670"/>
      <c r="H485" s="670"/>
      <c r="I485" s="1586"/>
      <c r="J485" s="712"/>
      <c r="K485" s="712"/>
      <c r="L485" s="670"/>
      <c r="M485" s="670"/>
      <c r="N485" s="670"/>
    </row>
    <row r="486" spans="1:14" s="714" customFormat="1">
      <c r="A486" s="1398"/>
      <c r="C486" s="670"/>
      <c r="D486" s="670"/>
      <c r="E486" s="712"/>
      <c r="F486" s="712"/>
      <c r="G486" s="670"/>
      <c r="H486" s="670"/>
      <c r="I486" s="1586"/>
      <c r="J486" s="712"/>
      <c r="K486" s="712"/>
      <c r="L486" s="670"/>
      <c r="M486" s="670"/>
      <c r="N486" s="670"/>
    </row>
    <row r="487" spans="1:14" s="714" customFormat="1">
      <c r="A487" s="1398"/>
      <c r="C487" s="670"/>
      <c r="D487" s="670"/>
      <c r="E487" s="712"/>
      <c r="F487" s="712"/>
      <c r="G487" s="670"/>
      <c r="H487" s="670"/>
      <c r="I487" s="1586"/>
      <c r="J487" s="712"/>
      <c r="K487" s="712"/>
      <c r="L487" s="670"/>
      <c r="M487" s="670"/>
      <c r="N487" s="670"/>
    </row>
    <row r="488" spans="1:14" s="714" customFormat="1">
      <c r="A488" s="1398"/>
      <c r="C488" s="670"/>
      <c r="D488" s="670"/>
      <c r="E488" s="712"/>
      <c r="F488" s="712"/>
      <c r="G488" s="670"/>
      <c r="H488" s="670"/>
      <c r="I488" s="1586"/>
      <c r="J488" s="712"/>
      <c r="K488" s="712"/>
      <c r="L488" s="670"/>
      <c r="M488" s="670"/>
      <c r="N488" s="670"/>
    </row>
    <row r="489" spans="1:14" s="714" customFormat="1">
      <c r="A489" s="1398"/>
      <c r="C489" s="670"/>
      <c r="D489" s="670"/>
      <c r="E489" s="712"/>
      <c r="F489" s="712"/>
      <c r="G489" s="670"/>
      <c r="H489" s="670"/>
      <c r="I489" s="1586"/>
      <c r="J489" s="712"/>
      <c r="K489" s="712"/>
      <c r="L489" s="670"/>
      <c r="M489" s="670"/>
      <c r="N489" s="670"/>
    </row>
    <row r="490" spans="1:14" s="714" customFormat="1">
      <c r="A490" s="1398"/>
      <c r="C490" s="670"/>
      <c r="D490" s="670"/>
      <c r="E490" s="712"/>
      <c r="F490" s="712"/>
      <c r="G490" s="670"/>
      <c r="H490" s="670"/>
      <c r="I490" s="1586"/>
      <c r="J490" s="712"/>
      <c r="K490" s="712"/>
      <c r="L490" s="670"/>
      <c r="M490" s="670"/>
      <c r="N490" s="670"/>
    </row>
    <row r="491" spans="1:14" s="714" customFormat="1">
      <c r="A491" s="1398"/>
      <c r="C491" s="670"/>
      <c r="D491" s="670"/>
      <c r="E491" s="712"/>
      <c r="F491" s="712"/>
      <c r="G491" s="670"/>
      <c r="H491" s="670"/>
      <c r="I491" s="1586"/>
      <c r="J491" s="712"/>
      <c r="K491" s="712"/>
      <c r="L491" s="670"/>
      <c r="M491" s="670"/>
      <c r="N491" s="670"/>
    </row>
    <row r="492" spans="1:14" s="714" customFormat="1">
      <c r="A492" s="1398"/>
      <c r="C492" s="670"/>
      <c r="D492" s="670"/>
      <c r="E492" s="712"/>
      <c r="F492" s="712"/>
      <c r="G492" s="670"/>
      <c r="H492" s="670"/>
      <c r="I492" s="1586"/>
      <c r="J492" s="712"/>
      <c r="K492" s="712"/>
      <c r="L492" s="670"/>
      <c r="M492" s="670"/>
      <c r="N492" s="670"/>
    </row>
    <row r="493" spans="1:14" s="714" customFormat="1">
      <c r="A493" s="1398"/>
      <c r="C493" s="670"/>
      <c r="D493" s="670"/>
      <c r="E493" s="712"/>
      <c r="F493" s="712"/>
      <c r="G493" s="670"/>
      <c r="H493" s="670"/>
      <c r="I493" s="1586"/>
      <c r="J493" s="712"/>
      <c r="K493" s="712"/>
      <c r="L493" s="670"/>
      <c r="M493" s="670"/>
      <c r="N493" s="670"/>
    </row>
    <row r="494" spans="1:14" s="714" customFormat="1">
      <c r="A494" s="1398"/>
      <c r="C494" s="670"/>
      <c r="D494" s="670"/>
      <c r="E494" s="712"/>
      <c r="F494" s="712"/>
      <c r="G494" s="670"/>
      <c r="H494" s="670"/>
      <c r="I494" s="1586"/>
      <c r="J494" s="712"/>
      <c r="K494" s="712"/>
      <c r="L494" s="670"/>
      <c r="M494" s="670"/>
      <c r="N494" s="670"/>
    </row>
    <row r="495" spans="1:14" s="714" customFormat="1">
      <c r="A495" s="1398"/>
      <c r="C495" s="670"/>
      <c r="D495" s="670"/>
      <c r="E495" s="712"/>
      <c r="F495" s="712"/>
      <c r="G495" s="670"/>
      <c r="H495" s="670"/>
      <c r="I495" s="1586"/>
      <c r="J495" s="712"/>
      <c r="K495" s="712"/>
      <c r="L495" s="670"/>
      <c r="M495" s="670"/>
      <c r="N495" s="670"/>
    </row>
    <row r="496" spans="1:14" s="714" customFormat="1">
      <c r="A496" s="1398"/>
      <c r="C496" s="670"/>
      <c r="D496" s="670"/>
      <c r="E496" s="712"/>
      <c r="F496" s="712"/>
      <c r="G496" s="670"/>
      <c r="H496" s="670"/>
      <c r="I496" s="1586"/>
      <c r="J496" s="712"/>
      <c r="K496" s="712"/>
      <c r="L496" s="670"/>
      <c r="M496" s="670"/>
      <c r="N496" s="670"/>
    </row>
    <row r="497" spans="1:14" s="714" customFormat="1">
      <c r="A497" s="1398"/>
      <c r="C497" s="670"/>
      <c r="D497" s="670"/>
      <c r="E497" s="712"/>
      <c r="F497" s="712"/>
      <c r="G497" s="670"/>
      <c r="H497" s="670"/>
      <c r="I497" s="1586"/>
      <c r="J497" s="712"/>
      <c r="K497" s="712"/>
      <c r="L497" s="670"/>
      <c r="M497" s="670"/>
      <c r="N497" s="670"/>
    </row>
    <row r="498" spans="1:14" s="714" customFormat="1">
      <c r="A498" s="1398"/>
      <c r="C498" s="670"/>
      <c r="D498" s="670"/>
      <c r="E498" s="712"/>
      <c r="F498" s="712"/>
      <c r="G498" s="670"/>
      <c r="H498" s="670"/>
      <c r="I498" s="1586"/>
      <c r="J498" s="712"/>
      <c r="K498" s="712"/>
      <c r="L498" s="670"/>
      <c r="M498" s="670"/>
      <c r="N498" s="670"/>
    </row>
    <row r="499" spans="1:14" s="714" customFormat="1">
      <c r="A499" s="1398"/>
      <c r="C499" s="670"/>
      <c r="D499" s="670"/>
      <c r="E499" s="712"/>
      <c r="F499" s="712"/>
      <c r="G499" s="670"/>
      <c r="H499" s="670"/>
      <c r="I499" s="1586"/>
      <c r="J499" s="712"/>
      <c r="K499" s="712"/>
      <c r="L499" s="670"/>
      <c r="M499" s="670"/>
      <c r="N499" s="670"/>
    </row>
    <row r="500" spans="1:14" s="714" customFormat="1">
      <c r="A500" s="1398"/>
      <c r="C500" s="670"/>
      <c r="D500" s="670"/>
      <c r="E500" s="712"/>
      <c r="F500" s="712"/>
      <c r="G500" s="670"/>
      <c r="H500" s="670"/>
      <c r="I500" s="1586"/>
      <c r="J500" s="712"/>
      <c r="K500" s="712"/>
      <c r="L500" s="670"/>
      <c r="M500" s="670"/>
      <c r="N500" s="670"/>
    </row>
    <row r="501" spans="1:14" s="714" customFormat="1">
      <c r="A501" s="1398"/>
      <c r="C501" s="670"/>
      <c r="D501" s="670"/>
      <c r="E501" s="712"/>
      <c r="F501" s="712"/>
      <c r="G501" s="670"/>
      <c r="H501" s="670"/>
      <c r="I501" s="1586"/>
      <c r="J501" s="712"/>
      <c r="K501" s="712"/>
      <c r="L501" s="670"/>
      <c r="M501" s="670"/>
      <c r="N501" s="670"/>
    </row>
    <row r="502" spans="1:14" s="714" customFormat="1">
      <c r="A502" s="1398"/>
      <c r="C502" s="670"/>
      <c r="D502" s="670"/>
      <c r="E502" s="712"/>
      <c r="F502" s="712"/>
      <c r="G502" s="670"/>
      <c r="H502" s="670"/>
      <c r="I502" s="1586"/>
      <c r="J502" s="712"/>
      <c r="K502" s="712"/>
      <c r="L502" s="670"/>
      <c r="M502" s="670"/>
      <c r="N502" s="670"/>
    </row>
    <row r="503" spans="1:14" s="714" customFormat="1">
      <c r="A503" s="1398"/>
      <c r="C503" s="670"/>
      <c r="D503" s="670"/>
      <c r="E503" s="712"/>
      <c r="F503" s="712"/>
      <c r="G503" s="670"/>
      <c r="H503" s="670"/>
      <c r="I503" s="1586"/>
      <c r="J503" s="712"/>
      <c r="K503" s="712"/>
      <c r="L503" s="670"/>
      <c r="M503" s="670"/>
      <c r="N503" s="670"/>
    </row>
    <row r="504" spans="1:14" s="714" customFormat="1">
      <c r="A504" s="1398"/>
      <c r="C504" s="670"/>
      <c r="D504" s="670"/>
      <c r="E504" s="712"/>
      <c r="F504" s="712"/>
      <c r="G504" s="670"/>
      <c r="H504" s="670"/>
      <c r="I504" s="1586"/>
      <c r="J504" s="712"/>
      <c r="K504" s="712"/>
      <c r="L504" s="670"/>
      <c r="M504" s="670"/>
      <c r="N504" s="670"/>
    </row>
    <row r="505" spans="1:14" s="714" customFormat="1">
      <c r="A505" s="1398"/>
      <c r="C505" s="670"/>
      <c r="D505" s="670"/>
      <c r="E505" s="712"/>
      <c r="F505" s="712"/>
      <c r="G505" s="670"/>
      <c r="H505" s="670"/>
      <c r="I505" s="1586"/>
      <c r="J505" s="712"/>
      <c r="K505" s="712"/>
      <c r="L505" s="670"/>
      <c r="M505" s="670"/>
      <c r="N505" s="670"/>
    </row>
    <row r="506" spans="1:14" s="714" customFormat="1">
      <c r="A506" s="1398"/>
      <c r="C506" s="670"/>
      <c r="D506" s="670"/>
      <c r="E506" s="712"/>
      <c r="F506" s="712"/>
      <c r="G506" s="670"/>
      <c r="H506" s="670"/>
      <c r="I506" s="1586"/>
      <c r="J506" s="712"/>
      <c r="K506" s="712"/>
      <c r="L506" s="670"/>
      <c r="M506" s="670"/>
      <c r="N506" s="670"/>
    </row>
    <row r="507" spans="1:14" s="714" customFormat="1">
      <c r="A507" s="1398"/>
      <c r="C507" s="670"/>
      <c r="D507" s="670"/>
      <c r="E507" s="712"/>
      <c r="F507" s="712"/>
      <c r="G507" s="670"/>
      <c r="H507" s="670"/>
      <c r="I507" s="1586"/>
      <c r="J507" s="712"/>
      <c r="K507" s="712"/>
      <c r="L507" s="670"/>
      <c r="M507" s="670"/>
      <c r="N507" s="670"/>
    </row>
    <row r="508" spans="1:14" s="714" customFormat="1">
      <c r="A508" s="1398"/>
      <c r="C508" s="670"/>
      <c r="D508" s="670"/>
      <c r="E508" s="712"/>
      <c r="F508" s="712"/>
      <c r="G508" s="670"/>
      <c r="H508" s="670"/>
      <c r="I508" s="1586"/>
      <c r="J508" s="712"/>
      <c r="K508" s="712"/>
      <c r="L508" s="670"/>
      <c r="M508" s="670"/>
      <c r="N508" s="670"/>
    </row>
    <row r="509" spans="1:14" s="714" customFormat="1">
      <c r="A509" s="1398"/>
      <c r="C509" s="670"/>
      <c r="D509" s="670"/>
      <c r="E509" s="712"/>
      <c r="F509" s="712"/>
      <c r="G509" s="670"/>
      <c r="H509" s="670"/>
      <c r="I509" s="1586"/>
      <c r="J509" s="712"/>
      <c r="K509" s="712"/>
      <c r="L509" s="670"/>
      <c r="M509" s="670"/>
      <c r="N509" s="670"/>
    </row>
    <row r="510" spans="1:14" s="714" customFormat="1">
      <c r="A510" s="1398"/>
      <c r="C510" s="670"/>
      <c r="D510" s="670"/>
      <c r="E510" s="712"/>
      <c r="F510" s="712"/>
      <c r="G510" s="670"/>
      <c r="H510" s="670"/>
      <c r="I510" s="1586"/>
      <c r="J510" s="712"/>
      <c r="K510" s="712"/>
      <c r="L510" s="670"/>
      <c r="M510" s="670"/>
      <c r="N510" s="670"/>
    </row>
    <row r="511" spans="1:14" s="714" customFormat="1">
      <c r="A511" s="1398"/>
      <c r="C511" s="670"/>
      <c r="D511" s="670"/>
      <c r="E511" s="712"/>
      <c r="F511" s="712"/>
      <c r="G511" s="670"/>
      <c r="H511" s="670"/>
      <c r="I511" s="1586"/>
      <c r="J511" s="712"/>
      <c r="K511" s="712"/>
      <c r="L511" s="670"/>
      <c r="M511" s="670"/>
      <c r="N511" s="670"/>
    </row>
    <row r="512" spans="1:14" s="714" customFormat="1">
      <c r="A512" s="1398"/>
      <c r="C512" s="670"/>
      <c r="D512" s="670"/>
      <c r="E512" s="712"/>
      <c r="F512" s="712"/>
      <c r="G512" s="670"/>
      <c r="H512" s="670"/>
      <c r="I512" s="1586"/>
      <c r="J512" s="712"/>
      <c r="K512" s="712"/>
      <c r="L512" s="670"/>
      <c r="M512" s="670"/>
      <c r="N512" s="670"/>
    </row>
    <row r="513" spans="1:14" s="714" customFormat="1">
      <c r="A513" s="1398"/>
      <c r="C513" s="670"/>
      <c r="D513" s="670"/>
      <c r="E513" s="712"/>
      <c r="F513" s="712"/>
      <c r="G513" s="670"/>
      <c r="H513" s="670"/>
      <c r="I513" s="1586"/>
      <c r="J513" s="712"/>
      <c r="K513" s="712"/>
      <c r="L513" s="670"/>
      <c r="M513" s="670"/>
      <c r="N513" s="670"/>
    </row>
    <row r="514" spans="1:14" s="714" customFormat="1">
      <c r="A514" s="1398"/>
      <c r="C514" s="670"/>
      <c r="D514" s="670"/>
      <c r="E514" s="712"/>
      <c r="F514" s="712"/>
      <c r="G514" s="670"/>
      <c r="H514" s="670"/>
      <c r="I514" s="1586"/>
      <c r="J514" s="712"/>
      <c r="K514" s="712"/>
      <c r="L514" s="670"/>
      <c r="M514" s="670"/>
      <c r="N514" s="670"/>
    </row>
    <row r="515" spans="1:14" s="714" customFormat="1">
      <c r="A515" s="1398"/>
      <c r="C515" s="670"/>
      <c r="D515" s="670"/>
      <c r="E515" s="712"/>
      <c r="F515" s="712"/>
      <c r="G515" s="670"/>
      <c r="H515" s="670"/>
      <c r="I515" s="1586"/>
      <c r="J515" s="712"/>
      <c r="K515" s="712"/>
      <c r="L515" s="670"/>
      <c r="M515" s="670"/>
      <c r="N515" s="670"/>
    </row>
    <row r="516" spans="1:14" s="714" customFormat="1">
      <c r="A516" s="1398"/>
      <c r="C516" s="670"/>
      <c r="D516" s="670"/>
      <c r="E516" s="712"/>
      <c r="F516" s="712"/>
      <c r="G516" s="670"/>
      <c r="H516" s="670"/>
      <c r="I516" s="1586"/>
      <c r="J516" s="712"/>
      <c r="K516" s="712"/>
      <c r="L516" s="670"/>
      <c r="M516" s="670"/>
      <c r="N516" s="670"/>
    </row>
    <row r="517" spans="1:14" s="714" customFormat="1">
      <c r="A517" s="1398"/>
      <c r="C517" s="670"/>
      <c r="D517" s="670"/>
      <c r="E517" s="712"/>
      <c r="F517" s="712"/>
      <c r="G517" s="670"/>
      <c r="H517" s="670"/>
      <c r="I517" s="1586"/>
      <c r="J517" s="712"/>
      <c r="K517" s="712"/>
      <c r="L517" s="670"/>
      <c r="M517" s="670"/>
      <c r="N517" s="670"/>
    </row>
    <row r="518" spans="1:14" s="714" customFormat="1">
      <c r="A518" s="1398"/>
      <c r="C518" s="670"/>
      <c r="D518" s="670"/>
      <c r="E518" s="712"/>
      <c r="F518" s="712"/>
      <c r="G518" s="670"/>
      <c r="H518" s="670"/>
      <c r="I518" s="1586"/>
      <c r="J518" s="712"/>
      <c r="K518" s="712"/>
      <c r="L518" s="670"/>
      <c r="M518" s="670"/>
      <c r="N518" s="670"/>
    </row>
    <row r="519" spans="1:14" s="714" customFormat="1">
      <c r="A519" s="1398"/>
      <c r="C519" s="670"/>
      <c r="D519" s="670"/>
      <c r="E519" s="712"/>
      <c r="F519" s="712"/>
      <c r="G519" s="670"/>
      <c r="H519" s="670"/>
      <c r="I519" s="1586"/>
      <c r="J519" s="712"/>
      <c r="K519" s="712"/>
      <c r="L519" s="670"/>
      <c r="M519" s="670"/>
      <c r="N519" s="670"/>
    </row>
    <row r="520" spans="1:14" s="714" customFormat="1">
      <c r="A520" s="1398"/>
      <c r="C520" s="670"/>
      <c r="D520" s="670"/>
      <c r="E520" s="712"/>
      <c r="F520" s="712"/>
      <c r="G520" s="670"/>
      <c r="H520" s="670"/>
      <c r="I520" s="1586"/>
      <c r="J520" s="712"/>
      <c r="K520" s="712"/>
      <c r="L520" s="670"/>
      <c r="M520" s="670"/>
      <c r="N520" s="670"/>
    </row>
    <row r="521" spans="1:14" s="714" customFormat="1">
      <c r="A521" s="1398"/>
      <c r="C521" s="670"/>
      <c r="D521" s="670"/>
      <c r="E521" s="712"/>
      <c r="F521" s="712"/>
      <c r="G521" s="670"/>
      <c r="H521" s="670"/>
      <c r="I521" s="1586"/>
      <c r="J521" s="712"/>
      <c r="K521" s="712"/>
      <c r="L521" s="670"/>
      <c r="M521" s="670"/>
      <c r="N521" s="670"/>
    </row>
    <row r="522" spans="1:14" s="714" customFormat="1">
      <c r="A522" s="1398"/>
      <c r="C522" s="670"/>
      <c r="D522" s="670"/>
      <c r="E522" s="712"/>
      <c r="F522" s="712"/>
      <c r="G522" s="670"/>
      <c r="H522" s="670"/>
      <c r="I522" s="1586"/>
      <c r="J522" s="712"/>
      <c r="K522" s="712"/>
      <c r="L522" s="670"/>
      <c r="M522" s="670"/>
      <c r="N522" s="670"/>
    </row>
    <row r="523" spans="1:14" s="714" customFormat="1">
      <c r="A523" s="1398"/>
      <c r="C523" s="670"/>
      <c r="D523" s="670"/>
      <c r="E523" s="712"/>
      <c r="F523" s="712"/>
      <c r="G523" s="670"/>
      <c r="H523" s="670"/>
      <c r="I523" s="1586"/>
      <c r="J523" s="712"/>
      <c r="K523" s="712"/>
      <c r="L523" s="670"/>
      <c r="M523" s="670"/>
      <c r="N523" s="670"/>
    </row>
    <row r="524" spans="1:14" s="714" customFormat="1">
      <c r="A524" s="1398"/>
      <c r="C524" s="670"/>
      <c r="D524" s="670"/>
      <c r="E524" s="712"/>
      <c r="F524" s="712"/>
      <c r="G524" s="670"/>
      <c r="H524" s="670"/>
      <c r="I524" s="1586"/>
      <c r="J524" s="712"/>
      <c r="K524" s="712"/>
      <c r="L524" s="670"/>
      <c r="M524" s="670"/>
      <c r="N524" s="670"/>
    </row>
    <row r="525" spans="1:14" s="714" customFormat="1">
      <c r="A525" s="1398"/>
      <c r="C525" s="670"/>
      <c r="D525" s="670"/>
      <c r="E525" s="712"/>
      <c r="F525" s="712"/>
      <c r="G525" s="670"/>
      <c r="H525" s="670"/>
      <c r="I525" s="1586"/>
      <c r="J525" s="712"/>
      <c r="K525" s="712"/>
      <c r="L525" s="670"/>
      <c r="M525" s="670"/>
      <c r="N525" s="670"/>
    </row>
    <row r="526" spans="1:14" s="714" customFormat="1">
      <c r="A526" s="1398"/>
      <c r="C526" s="670"/>
      <c r="D526" s="670"/>
      <c r="E526" s="712"/>
      <c r="F526" s="712"/>
      <c r="G526" s="670"/>
      <c r="H526" s="670"/>
      <c r="I526" s="1586"/>
      <c r="J526" s="712"/>
      <c r="K526" s="712"/>
      <c r="L526" s="670"/>
      <c r="M526" s="670"/>
      <c r="N526" s="670"/>
    </row>
    <row r="527" spans="1:14" s="714" customFormat="1">
      <c r="A527" s="1398"/>
      <c r="C527" s="670"/>
      <c r="D527" s="670"/>
      <c r="E527" s="712"/>
      <c r="F527" s="712"/>
      <c r="G527" s="670"/>
      <c r="H527" s="670"/>
      <c r="I527" s="1586"/>
      <c r="J527" s="712"/>
      <c r="K527" s="712"/>
      <c r="L527" s="670"/>
      <c r="M527" s="670"/>
      <c r="N527" s="670"/>
    </row>
    <row r="528" spans="1:14" s="714" customFormat="1">
      <c r="A528" s="1398"/>
      <c r="C528" s="670"/>
      <c r="D528" s="670"/>
      <c r="E528" s="712"/>
      <c r="F528" s="712"/>
      <c r="G528" s="670"/>
      <c r="H528" s="670"/>
      <c r="I528" s="1586"/>
      <c r="J528" s="712"/>
      <c r="K528" s="712"/>
      <c r="L528" s="670"/>
      <c r="M528" s="670"/>
      <c r="N528" s="670"/>
    </row>
    <row r="529" spans="1:14" s="714" customFormat="1">
      <c r="A529" s="1398"/>
      <c r="C529" s="670"/>
      <c r="D529" s="670"/>
      <c r="E529" s="712"/>
      <c r="F529" s="712"/>
      <c r="G529" s="670"/>
      <c r="H529" s="670"/>
      <c r="I529" s="1586"/>
      <c r="J529" s="712"/>
      <c r="K529" s="712"/>
      <c r="L529" s="670"/>
      <c r="M529" s="670"/>
      <c r="N529" s="670"/>
    </row>
    <row r="530" spans="1:14" s="714" customFormat="1">
      <c r="A530" s="1398"/>
      <c r="C530" s="670"/>
      <c r="D530" s="670"/>
      <c r="E530" s="712"/>
      <c r="F530" s="712"/>
      <c r="G530" s="670"/>
      <c r="H530" s="670"/>
      <c r="I530" s="1586"/>
      <c r="J530" s="712"/>
      <c r="K530" s="712"/>
      <c r="L530" s="670"/>
      <c r="M530" s="670"/>
      <c r="N530" s="670"/>
    </row>
    <row r="531" spans="1:14" s="714" customFormat="1">
      <c r="A531" s="1398"/>
      <c r="C531" s="670"/>
      <c r="D531" s="670"/>
      <c r="E531" s="712"/>
      <c r="F531" s="712"/>
      <c r="G531" s="670"/>
      <c r="H531" s="670"/>
      <c r="I531" s="1586"/>
      <c r="J531" s="712"/>
      <c r="K531" s="712"/>
      <c r="L531" s="670"/>
      <c r="M531" s="670"/>
      <c r="N531" s="670"/>
    </row>
    <row r="532" spans="1:14" s="714" customFormat="1">
      <c r="A532" s="1398"/>
      <c r="C532" s="670"/>
      <c r="D532" s="670"/>
      <c r="E532" s="712"/>
      <c r="F532" s="712"/>
      <c r="G532" s="670"/>
      <c r="H532" s="670"/>
      <c r="I532" s="1586"/>
      <c r="J532" s="712"/>
      <c r="K532" s="712"/>
      <c r="L532" s="670"/>
      <c r="M532" s="670"/>
      <c r="N532" s="670"/>
    </row>
    <row r="533" spans="1:14" s="714" customFormat="1">
      <c r="A533" s="1398"/>
      <c r="C533" s="670"/>
      <c r="D533" s="670"/>
      <c r="E533" s="712"/>
      <c r="F533" s="712"/>
      <c r="G533" s="670"/>
      <c r="H533" s="670"/>
      <c r="I533" s="1586"/>
      <c r="J533" s="712"/>
      <c r="K533" s="712"/>
      <c r="L533" s="670"/>
      <c r="M533" s="670"/>
      <c r="N533" s="670"/>
    </row>
    <row r="534" spans="1:14" s="714" customFormat="1">
      <c r="A534" s="1398"/>
      <c r="C534" s="670"/>
      <c r="D534" s="670"/>
      <c r="E534" s="712"/>
      <c r="F534" s="712"/>
      <c r="G534" s="670"/>
      <c r="H534" s="670"/>
      <c r="I534" s="1586"/>
      <c r="J534" s="712"/>
      <c r="K534" s="712"/>
      <c r="L534" s="670"/>
      <c r="M534" s="670"/>
      <c r="N534" s="670"/>
    </row>
    <row r="535" spans="1:14" s="714" customFormat="1">
      <c r="A535" s="1398"/>
      <c r="C535" s="670"/>
      <c r="D535" s="670"/>
      <c r="E535" s="712"/>
      <c r="F535" s="712"/>
      <c r="G535" s="670"/>
      <c r="H535" s="670"/>
      <c r="I535" s="1586"/>
      <c r="J535" s="712"/>
      <c r="K535" s="712"/>
      <c r="L535" s="670"/>
      <c r="M535" s="670"/>
      <c r="N535" s="670"/>
    </row>
    <row r="536" spans="1:14" s="714" customFormat="1">
      <c r="A536" s="1398"/>
      <c r="C536" s="670"/>
      <c r="D536" s="670"/>
      <c r="E536" s="712"/>
      <c r="F536" s="712"/>
      <c r="G536" s="670"/>
      <c r="H536" s="670"/>
      <c r="I536" s="1586"/>
      <c r="J536" s="712"/>
      <c r="K536" s="712"/>
      <c r="L536" s="670"/>
      <c r="M536" s="670"/>
      <c r="N536" s="670"/>
    </row>
    <row r="537" spans="1:14" s="714" customFormat="1">
      <c r="A537" s="1398"/>
      <c r="C537" s="670"/>
      <c r="D537" s="670"/>
      <c r="E537" s="712"/>
      <c r="F537" s="712"/>
      <c r="G537" s="670"/>
      <c r="H537" s="670"/>
      <c r="I537" s="1586"/>
      <c r="J537" s="712"/>
      <c r="K537" s="712"/>
      <c r="L537" s="670"/>
      <c r="M537" s="670"/>
      <c r="N537" s="670"/>
    </row>
    <row r="538" spans="1:14" s="714" customFormat="1">
      <c r="A538" s="1398"/>
      <c r="C538" s="670"/>
      <c r="D538" s="670"/>
      <c r="E538" s="712"/>
      <c r="F538" s="712"/>
      <c r="G538" s="670"/>
      <c r="H538" s="670"/>
      <c r="I538" s="1586"/>
      <c r="J538" s="712"/>
      <c r="K538" s="712"/>
      <c r="L538" s="670"/>
      <c r="M538" s="670"/>
      <c r="N538" s="670"/>
    </row>
    <row r="539" spans="1:14" s="714" customFormat="1">
      <c r="A539" s="1398"/>
      <c r="C539" s="670"/>
      <c r="D539" s="670"/>
      <c r="E539" s="712"/>
      <c r="F539" s="712"/>
      <c r="G539" s="670"/>
      <c r="H539" s="670"/>
      <c r="I539" s="1586"/>
      <c r="J539" s="712"/>
      <c r="K539" s="712"/>
      <c r="L539" s="670"/>
      <c r="M539" s="670"/>
      <c r="N539" s="670"/>
    </row>
    <row r="540" spans="1:14" s="714" customFormat="1">
      <c r="A540" s="1398"/>
      <c r="C540" s="670"/>
      <c r="D540" s="670"/>
      <c r="E540" s="712"/>
      <c r="F540" s="712"/>
      <c r="G540" s="670"/>
      <c r="H540" s="670"/>
      <c r="I540" s="1586"/>
      <c r="J540" s="712"/>
      <c r="K540" s="712"/>
      <c r="L540" s="670"/>
      <c r="M540" s="670"/>
      <c r="N540" s="670"/>
    </row>
    <row r="541" spans="1:14" s="714" customFormat="1">
      <c r="A541" s="1398"/>
      <c r="C541" s="670"/>
      <c r="D541" s="670"/>
      <c r="E541" s="712"/>
      <c r="F541" s="712"/>
      <c r="G541" s="670"/>
      <c r="H541" s="670"/>
      <c r="I541" s="1586"/>
      <c r="J541" s="712"/>
      <c r="K541" s="712"/>
      <c r="L541" s="670"/>
      <c r="M541" s="670"/>
      <c r="N541" s="670"/>
    </row>
    <row r="542" spans="1:14" s="714" customFormat="1">
      <c r="A542" s="1398"/>
      <c r="C542" s="670"/>
      <c r="D542" s="670"/>
      <c r="E542" s="712"/>
      <c r="F542" s="712"/>
      <c r="G542" s="670"/>
      <c r="H542" s="670"/>
      <c r="I542" s="1586"/>
      <c r="J542" s="712"/>
      <c r="K542" s="712"/>
      <c r="L542" s="670"/>
      <c r="M542" s="670"/>
      <c r="N542" s="670"/>
    </row>
    <row r="543" spans="1:14" s="714" customFormat="1">
      <c r="A543" s="1398"/>
      <c r="C543" s="670"/>
      <c r="D543" s="670"/>
      <c r="E543" s="712"/>
      <c r="F543" s="712"/>
      <c r="G543" s="670"/>
      <c r="H543" s="670"/>
      <c r="I543" s="1586"/>
      <c r="J543" s="712"/>
      <c r="K543" s="712"/>
      <c r="L543" s="670"/>
      <c r="M543" s="670"/>
      <c r="N543" s="670"/>
    </row>
    <row r="544" spans="1:14" s="714" customFormat="1">
      <c r="A544" s="1398"/>
      <c r="C544" s="670"/>
      <c r="D544" s="670"/>
      <c r="E544" s="712"/>
      <c r="F544" s="712"/>
      <c r="G544" s="670"/>
      <c r="H544" s="670"/>
      <c r="I544" s="1586"/>
      <c r="J544" s="712"/>
      <c r="K544" s="712"/>
      <c r="L544" s="670"/>
      <c r="M544" s="670"/>
      <c r="N544" s="670"/>
    </row>
    <row r="545" spans="1:14" s="714" customFormat="1">
      <c r="A545" s="1398"/>
      <c r="C545" s="670"/>
      <c r="D545" s="670"/>
      <c r="E545" s="712"/>
      <c r="F545" s="712"/>
      <c r="G545" s="670"/>
      <c r="H545" s="670"/>
      <c r="I545" s="1586"/>
      <c r="J545" s="712"/>
      <c r="K545" s="712"/>
      <c r="L545" s="670"/>
      <c r="M545" s="670"/>
      <c r="N545" s="670"/>
    </row>
    <row r="546" spans="1:14" s="714" customFormat="1">
      <c r="A546" s="1398"/>
      <c r="C546" s="670"/>
      <c r="D546" s="670"/>
      <c r="E546" s="712"/>
      <c r="F546" s="712"/>
      <c r="G546" s="670"/>
      <c r="H546" s="670"/>
      <c r="I546" s="1586"/>
      <c r="J546" s="712"/>
      <c r="K546" s="712"/>
      <c r="L546" s="670"/>
      <c r="M546" s="670"/>
      <c r="N546" s="670"/>
    </row>
    <row r="547" spans="1:14" s="714" customFormat="1">
      <c r="A547" s="1398"/>
      <c r="C547" s="670"/>
      <c r="D547" s="670"/>
      <c r="E547" s="712"/>
      <c r="F547" s="712"/>
      <c r="G547" s="670"/>
      <c r="H547" s="670"/>
      <c r="I547" s="1586"/>
      <c r="J547" s="712"/>
      <c r="K547" s="712"/>
      <c r="L547" s="670"/>
      <c r="M547" s="670"/>
      <c r="N547" s="670"/>
    </row>
    <row r="548" spans="1:14" s="714" customFormat="1">
      <c r="A548" s="1398"/>
      <c r="C548" s="670"/>
      <c r="D548" s="670"/>
      <c r="E548" s="712"/>
      <c r="F548" s="712"/>
      <c r="G548" s="670"/>
      <c r="H548" s="670"/>
      <c r="I548" s="1586"/>
      <c r="J548" s="712"/>
      <c r="K548" s="712"/>
      <c r="L548" s="670"/>
      <c r="M548" s="670"/>
      <c r="N548" s="670"/>
    </row>
    <row r="549" spans="1:14" s="714" customFormat="1">
      <c r="A549" s="1398"/>
      <c r="C549" s="670"/>
      <c r="D549" s="670"/>
      <c r="E549" s="712"/>
      <c r="F549" s="712"/>
      <c r="G549" s="670"/>
      <c r="H549" s="670"/>
      <c r="I549" s="1586"/>
      <c r="J549" s="712"/>
      <c r="K549" s="712"/>
      <c r="L549" s="670"/>
      <c r="M549" s="670"/>
      <c r="N549" s="670"/>
    </row>
    <row r="550" spans="1:14" s="714" customFormat="1">
      <c r="A550" s="1398"/>
      <c r="C550" s="670"/>
      <c r="D550" s="670"/>
      <c r="E550" s="712"/>
      <c r="F550" s="712"/>
      <c r="G550" s="670"/>
      <c r="H550" s="670"/>
      <c r="I550" s="1586"/>
      <c r="J550" s="712"/>
      <c r="K550" s="712"/>
      <c r="L550" s="670"/>
      <c r="M550" s="670"/>
      <c r="N550" s="670"/>
    </row>
    <row r="551" spans="1:14" s="714" customFormat="1">
      <c r="A551" s="1398"/>
      <c r="C551" s="670"/>
      <c r="D551" s="670"/>
      <c r="E551" s="712"/>
      <c r="F551" s="712"/>
      <c r="G551" s="670"/>
      <c r="H551" s="670"/>
      <c r="I551" s="1586"/>
      <c r="J551" s="712"/>
      <c r="K551" s="712"/>
      <c r="L551" s="670"/>
      <c r="M551" s="670"/>
      <c r="N551" s="670"/>
    </row>
    <row r="552" spans="1:14" s="714" customFormat="1">
      <c r="A552" s="1398"/>
      <c r="C552" s="670"/>
      <c r="D552" s="670"/>
      <c r="E552" s="712"/>
      <c r="F552" s="712"/>
      <c r="G552" s="670"/>
      <c r="H552" s="670"/>
      <c r="I552" s="1586"/>
      <c r="J552" s="712"/>
      <c r="K552" s="712"/>
      <c r="L552" s="670"/>
      <c r="M552" s="670"/>
      <c r="N552" s="670"/>
    </row>
    <row r="553" spans="1:14" s="714" customFormat="1">
      <c r="A553" s="1398"/>
      <c r="C553" s="670"/>
      <c r="D553" s="670"/>
      <c r="E553" s="712"/>
      <c r="F553" s="712"/>
      <c r="G553" s="670"/>
      <c r="H553" s="670"/>
      <c r="I553" s="1586"/>
      <c r="J553" s="712"/>
      <c r="K553" s="712"/>
      <c r="L553" s="670"/>
      <c r="M553" s="670"/>
      <c r="N553" s="670"/>
    </row>
    <row r="554" spans="1:14" s="714" customFormat="1">
      <c r="A554" s="1398"/>
      <c r="C554" s="670"/>
      <c r="D554" s="670"/>
      <c r="E554" s="712"/>
      <c r="F554" s="712"/>
      <c r="G554" s="670"/>
      <c r="H554" s="670"/>
      <c r="I554" s="1586"/>
      <c r="J554" s="712"/>
      <c r="K554" s="712"/>
      <c r="L554" s="670"/>
      <c r="M554" s="670"/>
      <c r="N554" s="670"/>
    </row>
    <row r="555" spans="1:14" s="714" customFormat="1">
      <c r="A555" s="1398"/>
      <c r="C555" s="670"/>
      <c r="D555" s="670"/>
      <c r="E555" s="712"/>
      <c r="F555" s="712"/>
      <c r="G555" s="670"/>
      <c r="H555" s="670"/>
      <c r="I555" s="1586"/>
      <c r="J555" s="712"/>
      <c r="K555" s="712"/>
      <c r="L555" s="670"/>
      <c r="M555" s="670"/>
      <c r="N555" s="670"/>
    </row>
    <row r="556" spans="1:14" s="714" customFormat="1">
      <c r="A556" s="1398"/>
      <c r="C556" s="670"/>
      <c r="D556" s="670"/>
      <c r="E556" s="712"/>
      <c r="F556" s="712"/>
      <c r="G556" s="670"/>
      <c r="H556" s="670"/>
      <c r="I556" s="1586"/>
      <c r="J556" s="712"/>
      <c r="K556" s="712"/>
      <c r="L556" s="670"/>
      <c r="M556" s="670"/>
      <c r="N556" s="670"/>
    </row>
    <row r="557" spans="1:14" s="714" customFormat="1">
      <c r="A557" s="1398"/>
      <c r="C557" s="670"/>
      <c r="D557" s="670"/>
      <c r="E557" s="712"/>
      <c r="F557" s="712"/>
      <c r="G557" s="670"/>
      <c r="H557" s="670"/>
      <c r="I557" s="1586"/>
      <c r="J557" s="712"/>
      <c r="K557" s="712"/>
      <c r="L557" s="670"/>
      <c r="M557" s="670"/>
      <c r="N557" s="670"/>
    </row>
    <row r="558" spans="1:14" s="714" customFormat="1">
      <c r="A558" s="1398"/>
      <c r="C558" s="670"/>
      <c r="D558" s="670"/>
      <c r="E558" s="712"/>
      <c r="F558" s="712"/>
      <c r="G558" s="670"/>
      <c r="H558" s="670"/>
      <c r="I558" s="1586"/>
      <c r="J558" s="712"/>
      <c r="K558" s="712"/>
      <c r="L558" s="670"/>
      <c r="M558" s="670"/>
      <c r="N558" s="670"/>
    </row>
    <row r="559" spans="1:14" s="714" customFormat="1">
      <c r="A559" s="1398"/>
      <c r="C559" s="670"/>
      <c r="D559" s="670"/>
      <c r="E559" s="712"/>
      <c r="F559" s="712"/>
      <c r="G559" s="670"/>
      <c r="H559" s="670"/>
      <c r="I559" s="1586"/>
      <c r="J559" s="712"/>
      <c r="K559" s="712"/>
      <c r="L559" s="670"/>
      <c r="M559" s="670"/>
      <c r="N559" s="670"/>
    </row>
    <row r="560" spans="1:14" s="714" customFormat="1">
      <c r="A560" s="1398"/>
      <c r="C560" s="670"/>
      <c r="D560" s="670"/>
      <c r="E560" s="712"/>
      <c r="F560" s="712"/>
      <c r="G560" s="670"/>
      <c r="H560" s="670"/>
      <c r="I560" s="1586"/>
      <c r="J560" s="712"/>
      <c r="K560" s="712"/>
      <c r="L560" s="670"/>
      <c r="M560" s="670"/>
      <c r="N560" s="670"/>
    </row>
    <row r="561" spans="1:14" s="714" customFormat="1">
      <c r="A561" s="1398"/>
      <c r="C561" s="670"/>
      <c r="D561" s="670"/>
      <c r="E561" s="712"/>
      <c r="F561" s="712"/>
      <c r="G561" s="670"/>
      <c r="H561" s="670"/>
      <c r="I561" s="1586"/>
      <c r="J561" s="712"/>
      <c r="K561" s="712"/>
      <c r="L561" s="670"/>
      <c r="M561" s="670"/>
      <c r="N561" s="670"/>
    </row>
    <row r="562" spans="1:14" s="714" customFormat="1">
      <c r="A562" s="1398"/>
      <c r="C562" s="670"/>
      <c r="D562" s="670"/>
      <c r="E562" s="712"/>
      <c r="F562" s="712"/>
      <c r="G562" s="670"/>
      <c r="H562" s="670"/>
      <c r="I562" s="1586"/>
      <c r="J562" s="712"/>
      <c r="K562" s="712"/>
      <c r="L562" s="670"/>
      <c r="M562" s="670"/>
      <c r="N562" s="670"/>
    </row>
    <row r="563" spans="1:14" s="714" customFormat="1">
      <c r="A563" s="1398"/>
      <c r="C563" s="670"/>
      <c r="D563" s="670"/>
      <c r="E563" s="712"/>
      <c r="F563" s="712"/>
      <c r="G563" s="670"/>
      <c r="H563" s="670"/>
      <c r="I563" s="1586"/>
      <c r="J563" s="712"/>
      <c r="K563" s="712"/>
      <c r="L563" s="670"/>
      <c r="M563" s="670"/>
      <c r="N563" s="670"/>
    </row>
    <row r="564" spans="1:14" s="714" customFormat="1">
      <c r="A564" s="1398"/>
      <c r="C564" s="670"/>
      <c r="D564" s="670"/>
      <c r="E564" s="712"/>
      <c r="F564" s="712"/>
      <c r="G564" s="670"/>
      <c r="H564" s="670"/>
      <c r="I564" s="1586"/>
      <c r="J564" s="712"/>
      <c r="K564" s="712"/>
      <c r="L564" s="670"/>
      <c r="M564" s="670"/>
      <c r="N564" s="670"/>
    </row>
    <row r="565" spans="1:14" s="714" customFormat="1">
      <c r="A565" s="1398"/>
      <c r="C565" s="670"/>
      <c r="D565" s="670"/>
      <c r="E565" s="712"/>
      <c r="F565" s="712"/>
      <c r="G565" s="670"/>
      <c r="H565" s="670"/>
      <c r="I565" s="1586"/>
      <c r="J565" s="712"/>
      <c r="K565" s="712"/>
      <c r="L565" s="670"/>
      <c r="M565" s="670"/>
      <c r="N565" s="670"/>
    </row>
    <row r="566" spans="1:14" s="714" customFormat="1">
      <c r="A566" s="1398"/>
      <c r="C566" s="670"/>
      <c r="D566" s="670"/>
      <c r="E566" s="712"/>
      <c r="F566" s="712"/>
      <c r="G566" s="670"/>
      <c r="H566" s="670"/>
      <c r="I566" s="1586"/>
      <c r="J566" s="712"/>
      <c r="K566" s="712"/>
      <c r="L566" s="670"/>
      <c r="M566" s="670"/>
      <c r="N566" s="670"/>
    </row>
    <row r="567" spans="1:14" s="714" customFormat="1">
      <c r="A567" s="1398"/>
      <c r="C567" s="670"/>
      <c r="D567" s="670"/>
      <c r="E567" s="712"/>
      <c r="F567" s="712"/>
      <c r="G567" s="670"/>
      <c r="H567" s="670"/>
      <c r="I567" s="1586"/>
      <c r="J567" s="712"/>
      <c r="K567" s="712"/>
      <c r="L567" s="670"/>
      <c r="M567" s="670"/>
      <c r="N567" s="670"/>
    </row>
    <row r="568" spans="1:14" s="714" customFormat="1">
      <c r="A568" s="1398"/>
      <c r="C568" s="670"/>
      <c r="D568" s="670"/>
      <c r="E568" s="712"/>
      <c r="F568" s="712"/>
      <c r="G568" s="670"/>
      <c r="H568" s="670"/>
      <c r="I568" s="1586"/>
      <c r="J568" s="712"/>
      <c r="K568" s="712"/>
      <c r="L568" s="670"/>
      <c r="M568" s="670"/>
      <c r="N568" s="670"/>
    </row>
    <row r="569" spans="1:14" s="714" customFormat="1">
      <c r="A569" s="1398"/>
      <c r="C569" s="670"/>
      <c r="D569" s="670"/>
      <c r="E569" s="712"/>
      <c r="F569" s="712"/>
      <c r="G569" s="670"/>
      <c r="H569" s="670"/>
      <c r="I569" s="1586"/>
      <c r="J569" s="712"/>
      <c r="K569" s="712"/>
      <c r="L569" s="670"/>
      <c r="M569" s="670"/>
      <c r="N569" s="670"/>
    </row>
    <row r="570" spans="1:14" s="714" customFormat="1">
      <c r="A570" s="1398"/>
      <c r="C570" s="670"/>
      <c r="D570" s="670"/>
      <c r="E570" s="712"/>
      <c r="F570" s="712"/>
      <c r="G570" s="670"/>
      <c r="H570" s="670"/>
      <c r="I570" s="1586"/>
      <c r="J570" s="712"/>
      <c r="K570" s="712"/>
      <c r="L570" s="670"/>
      <c r="M570" s="670"/>
      <c r="N570" s="670"/>
    </row>
    <row r="571" spans="1:14" s="714" customFormat="1">
      <c r="A571" s="1398"/>
      <c r="C571" s="670"/>
      <c r="D571" s="670"/>
      <c r="E571" s="712"/>
      <c r="F571" s="712"/>
      <c r="G571" s="670"/>
      <c r="H571" s="670"/>
      <c r="I571" s="1586"/>
      <c r="J571" s="712"/>
      <c r="K571" s="712"/>
      <c r="L571" s="670"/>
      <c r="M571" s="670"/>
      <c r="N571" s="670"/>
    </row>
    <row r="572" spans="1:14" s="714" customFormat="1">
      <c r="A572" s="1398"/>
      <c r="C572" s="670"/>
      <c r="D572" s="670"/>
      <c r="E572" s="712"/>
      <c r="F572" s="712"/>
      <c r="G572" s="670"/>
      <c r="H572" s="670"/>
      <c r="I572" s="1586"/>
      <c r="J572" s="712"/>
      <c r="K572" s="712"/>
      <c r="L572" s="670"/>
      <c r="M572" s="670"/>
      <c r="N572" s="670"/>
    </row>
    <row r="573" spans="1:14" s="714" customFormat="1">
      <c r="A573" s="1398"/>
      <c r="C573" s="670"/>
      <c r="D573" s="670"/>
      <c r="E573" s="712"/>
      <c r="F573" s="712"/>
      <c r="G573" s="670"/>
      <c r="H573" s="670"/>
      <c r="I573" s="1586"/>
      <c r="J573" s="712"/>
      <c r="K573" s="712"/>
      <c r="L573" s="670"/>
      <c r="M573" s="670"/>
      <c r="N573" s="670"/>
    </row>
    <row r="574" spans="1:14" s="714" customFormat="1">
      <c r="A574" s="1398"/>
      <c r="C574" s="670"/>
      <c r="D574" s="670"/>
      <c r="E574" s="712"/>
      <c r="F574" s="712"/>
      <c r="G574" s="670"/>
      <c r="H574" s="670"/>
      <c r="I574" s="1586"/>
      <c r="J574" s="712"/>
      <c r="K574" s="712"/>
      <c r="L574" s="670"/>
      <c r="M574" s="670"/>
      <c r="N574" s="670"/>
    </row>
    <row r="575" spans="1:14" s="714" customFormat="1">
      <c r="A575" s="1398"/>
      <c r="C575" s="670"/>
      <c r="D575" s="670"/>
      <c r="E575" s="712"/>
      <c r="F575" s="712"/>
      <c r="G575" s="670"/>
      <c r="H575" s="670"/>
      <c r="I575" s="1586"/>
      <c r="J575" s="712"/>
      <c r="K575" s="712"/>
      <c r="L575" s="670"/>
      <c r="M575" s="670"/>
      <c r="N575" s="670"/>
    </row>
    <row r="576" spans="1:14" s="714" customFormat="1">
      <c r="A576" s="1398"/>
      <c r="C576" s="670"/>
      <c r="D576" s="670"/>
      <c r="E576" s="712"/>
      <c r="F576" s="712"/>
      <c r="G576" s="670"/>
      <c r="H576" s="670"/>
      <c r="I576" s="1586"/>
      <c r="J576" s="712"/>
      <c r="K576" s="712"/>
      <c r="L576" s="670"/>
      <c r="M576" s="670"/>
      <c r="N576" s="670"/>
    </row>
    <row r="577" spans="1:14" s="714" customFormat="1">
      <c r="A577" s="1398"/>
      <c r="C577" s="670"/>
      <c r="D577" s="670"/>
      <c r="E577" s="712"/>
      <c r="F577" s="712"/>
      <c r="G577" s="670"/>
      <c r="H577" s="670"/>
      <c r="I577" s="1586"/>
      <c r="J577" s="712"/>
      <c r="K577" s="712"/>
      <c r="L577" s="670"/>
      <c r="M577" s="670"/>
      <c r="N577" s="670"/>
    </row>
    <row r="578" spans="1:14" s="714" customFormat="1">
      <c r="A578" s="1398"/>
      <c r="C578" s="670"/>
      <c r="D578" s="670"/>
      <c r="E578" s="712"/>
      <c r="F578" s="712"/>
      <c r="G578" s="670"/>
      <c r="H578" s="670"/>
      <c r="I578" s="1586"/>
      <c r="J578" s="712"/>
      <c r="K578" s="712"/>
      <c r="L578" s="670"/>
      <c r="M578" s="670"/>
      <c r="N578" s="670"/>
    </row>
    <row r="579" spans="1:14" s="714" customFormat="1">
      <c r="A579" s="1398"/>
      <c r="C579" s="670"/>
      <c r="D579" s="670"/>
      <c r="E579" s="712"/>
      <c r="F579" s="712"/>
      <c r="G579" s="670"/>
      <c r="H579" s="670"/>
      <c r="I579" s="1586"/>
      <c r="J579" s="712"/>
      <c r="K579" s="712"/>
      <c r="L579" s="670"/>
      <c r="M579" s="670"/>
      <c r="N579" s="670"/>
    </row>
    <row r="580" spans="1:14" s="714" customFormat="1">
      <c r="A580" s="1398"/>
      <c r="C580" s="670"/>
      <c r="D580" s="670"/>
      <c r="E580" s="712"/>
      <c r="F580" s="712"/>
      <c r="G580" s="670"/>
      <c r="H580" s="670"/>
      <c r="I580" s="1586"/>
      <c r="J580" s="712"/>
      <c r="K580" s="712"/>
      <c r="L580" s="670"/>
      <c r="M580" s="670"/>
      <c r="N580" s="670"/>
    </row>
    <row r="581" spans="1:14" s="714" customFormat="1">
      <c r="A581" s="1398"/>
      <c r="C581" s="670"/>
      <c r="D581" s="670"/>
      <c r="E581" s="712"/>
      <c r="F581" s="712"/>
      <c r="G581" s="670"/>
      <c r="H581" s="670"/>
      <c r="I581" s="1586"/>
      <c r="J581" s="712"/>
      <c r="K581" s="712"/>
      <c r="L581" s="670"/>
      <c r="M581" s="670"/>
      <c r="N581" s="670"/>
    </row>
    <row r="582" spans="1:14" s="714" customFormat="1">
      <c r="A582" s="1398"/>
      <c r="C582" s="670"/>
      <c r="D582" s="670"/>
      <c r="E582" s="712"/>
      <c r="F582" s="712"/>
      <c r="G582" s="670"/>
      <c r="H582" s="670"/>
      <c r="I582" s="1586"/>
      <c r="J582" s="712"/>
      <c r="K582" s="712"/>
      <c r="L582" s="670"/>
      <c r="M582" s="670"/>
      <c r="N582" s="670"/>
    </row>
    <row r="583" spans="1:14" s="714" customFormat="1">
      <c r="A583" s="1398"/>
      <c r="C583" s="670"/>
      <c r="D583" s="670"/>
      <c r="E583" s="712"/>
      <c r="F583" s="712"/>
      <c r="G583" s="670"/>
      <c r="H583" s="670"/>
      <c r="I583" s="1586"/>
      <c r="J583" s="712"/>
      <c r="K583" s="712"/>
      <c r="L583" s="670"/>
      <c r="M583" s="670"/>
      <c r="N583" s="670"/>
    </row>
    <row r="584" spans="1:14" s="714" customFormat="1">
      <c r="A584" s="1398"/>
      <c r="C584" s="670"/>
      <c r="D584" s="670"/>
      <c r="E584" s="712"/>
      <c r="F584" s="712"/>
      <c r="G584" s="670"/>
      <c r="H584" s="670"/>
      <c r="I584" s="1586"/>
      <c r="J584" s="712"/>
      <c r="K584" s="712"/>
      <c r="L584" s="670"/>
      <c r="M584" s="670"/>
      <c r="N584" s="670"/>
    </row>
    <row r="585" spans="1:14" s="714" customFormat="1">
      <c r="A585" s="1398"/>
      <c r="C585" s="670"/>
      <c r="D585" s="670"/>
      <c r="E585" s="712"/>
      <c r="F585" s="712"/>
      <c r="G585" s="670"/>
      <c r="H585" s="670"/>
      <c r="I585" s="1586"/>
      <c r="J585" s="712"/>
      <c r="K585" s="712"/>
      <c r="L585" s="670"/>
      <c r="M585" s="670"/>
      <c r="N585" s="670"/>
    </row>
    <row r="586" spans="1:14" s="714" customFormat="1">
      <c r="A586" s="1398"/>
      <c r="C586" s="670"/>
      <c r="D586" s="670"/>
      <c r="E586" s="712"/>
      <c r="F586" s="712"/>
      <c r="G586" s="670"/>
      <c r="H586" s="670"/>
      <c r="I586" s="1586"/>
      <c r="J586" s="712"/>
      <c r="K586" s="712"/>
      <c r="L586" s="670"/>
      <c r="M586" s="670"/>
      <c r="N586" s="670"/>
    </row>
    <row r="587" spans="1:14" s="714" customFormat="1">
      <c r="A587" s="1398"/>
      <c r="C587" s="670"/>
      <c r="D587" s="670"/>
      <c r="E587" s="712"/>
      <c r="F587" s="712"/>
      <c r="G587" s="670"/>
      <c r="H587" s="670"/>
      <c r="I587" s="1586"/>
      <c r="J587" s="712"/>
      <c r="K587" s="712"/>
      <c r="L587" s="670"/>
      <c r="M587" s="670"/>
      <c r="N587" s="670"/>
    </row>
    <row r="588" spans="1:14" s="714" customFormat="1">
      <c r="A588" s="1398"/>
      <c r="C588" s="670"/>
      <c r="D588" s="670"/>
      <c r="E588" s="712"/>
      <c r="F588" s="712"/>
      <c r="G588" s="670"/>
      <c r="H588" s="670"/>
      <c r="I588" s="1586"/>
      <c r="J588" s="712"/>
      <c r="K588" s="712"/>
      <c r="L588" s="670"/>
      <c r="M588" s="670"/>
      <c r="N588" s="670"/>
    </row>
    <row r="589" spans="1:14" s="714" customFormat="1">
      <c r="A589" s="1398"/>
      <c r="C589" s="670"/>
      <c r="D589" s="670"/>
      <c r="E589" s="712"/>
      <c r="F589" s="712"/>
      <c r="G589" s="670"/>
      <c r="H589" s="670"/>
      <c r="I589" s="1586"/>
      <c r="J589" s="712"/>
      <c r="K589" s="712"/>
      <c r="L589" s="670"/>
      <c r="M589" s="670"/>
      <c r="N589" s="670"/>
    </row>
    <row r="590" spans="1:14" s="714" customFormat="1">
      <c r="A590" s="1398"/>
      <c r="C590" s="670"/>
      <c r="D590" s="670"/>
      <c r="E590" s="712"/>
      <c r="F590" s="712"/>
      <c r="G590" s="670"/>
      <c r="H590" s="670"/>
      <c r="I590" s="1586"/>
      <c r="J590" s="712"/>
      <c r="K590" s="712"/>
      <c r="L590" s="670"/>
      <c r="M590" s="670"/>
      <c r="N590" s="670"/>
    </row>
    <row r="591" spans="1:14" s="714" customFormat="1">
      <c r="A591" s="1398"/>
      <c r="C591" s="670"/>
      <c r="D591" s="670"/>
      <c r="E591" s="712"/>
      <c r="F591" s="712"/>
      <c r="G591" s="670"/>
      <c r="H591" s="670"/>
      <c r="I591" s="1586"/>
      <c r="J591" s="712"/>
      <c r="K591" s="712"/>
      <c r="L591" s="670"/>
      <c r="M591" s="670"/>
      <c r="N591" s="670"/>
    </row>
    <row r="592" spans="1:14" s="714" customFormat="1">
      <c r="A592" s="1398"/>
      <c r="C592" s="670"/>
      <c r="D592" s="670"/>
      <c r="E592" s="712"/>
      <c r="F592" s="712"/>
      <c r="G592" s="670"/>
      <c r="H592" s="670"/>
      <c r="I592" s="1586"/>
      <c r="J592" s="712"/>
      <c r="K592" s="712"/>
      <c r="L592" s="670"/>
      <c r="M592" s="670"/>
      <c r="N592" s="670"/>
    </row>
    <row r="593" spans="1:14" s="714" customFormat="1">
      <c r="A593" s="1398"/>
      <c r="C593" s="670"/>
      <c r="D593" s="670"/>
      <c r="E593" s="712"/>
      <c r="F593" s="712"/>
      <c r="G593" s="670"/>
      <c r="H593" s="670"/>
      <c r="I593" s="1586"/>
      <c r="J593" s="712"/>
      <c r="K593" s="712"/>
      <c r="L593" s="670"/>
      <c r="M593" s="670"/>
      <c r="N593" s="670"/>
    </row>
    <row r="594" spans="1:14" s="714" customFormat="1">
      <c r="A594" s="1398"/>
      <c r="C594" s="670"/>
      <c r="D594" s="670"/>
      <c r="E594" s="712"/>
      <c r="F594" s="712"/>
      <c r="G594" s="670"/>
      <c r="H594" s="670"/>
      <c r="I594" s="1586"/>
      <c r="J594" s="712"/>
      <c r="K594" s="712"/>
      <c r="L594" s="670"/>
      <c r="M594" s="670"/>
      <c r="N594" s="670"/>
    </row>
    <row r="595" spans="1:14" s="714" customFormat="1">
      <c r="A595" s="1398"/>
      <c r="C595" s="670"/>
      <c r="D595" s="670"/>
      <c r="E595" s="712"/>
      <c r="F595" s="712"/>
      <c r="G595" s="670"/>
      <c r="H595" s="670"/>
      <c r="I595" s="1586"/>
      <c r="J595" s="712"/>
      <c r="K595" s="712"/>
      <c r="L595" s="670"/>
      <c r="M595" s="670"/>
      <c r="N595" s="670"/>
    </row>
    <row r="596" spans="1:14" s="714" customFormat="1">
      <c r="A596" s="1398"/>
      <c r="C596" s="670"/>
      <c r="D596" s="670"/>
      <c r="E596" s="712"/>
      <c r="F596" s="712"/>
      <c r="G596" s="670"/>
      <c r="H596" s="670"/>
      <c r="I596" s="1586"/>
      <c r="J596" s="712"/>
      <c r="K596" s="712"/>
      <c r="L596" s="670"/>
      <c r="M596" s="670"/>
      <c r="N596" s="670"/>
    </row>
    <row r="597" spans="1:14" s="714" customFormat="1">
      <c r="A597" s="1398"/>
      <c r="C597" s="670"/>
      <c r="D597" s="670"/>
      <c r="E597" s="712"/>
      <c r="F597" s="712"/>
      <c r="G597" s="670"/>
      <c r="H597" s="670"/>
      <c r="I597" s="1586"/>
      <c r="J597" s="712"/>
      <c r="K597" s="712"/>
      <c r="L597" s="670"/>
      <c r="M597" s="670"/>
      <c r="N597" s="670"/>
    </row>
    <row r="598" spans="1:14" s="714" customFormat="1">
      <c r="A598" s="1398"/>
      <c r="C598" s="670"/>
      <c r="D598" s="670"/>
      <c r="E598" s="712"/>
      <c r="F598" s="712"/>
      <c r="G598" s="670"/>
      <c r="H598" s="670"/>
      <c r="I598" s="1586"/>
      <c r="J598" s="712"/>
      <c r="K598" s="712"/>
      <c r="L598" s="670"/>
      <c r="M598" s="670"/>
      <c r="N598" s="670"/>
    </row>
    <row r="599" spans="1:14" s="714" customFormat="1">
      <c r="A599" s="1398"/>
      <c r="C599" s="670"/>
      <c r="D599" s="670"/>
      <c r="E599" s="712"/>
      <c r="F599" s="712"/>
      <c r="G599" s="670"/>
      <c r="H599" s="670"/>
      <c r="I599" s="1586"/>
      <c r="J599" s="712"/>
      <c r="K599" s="712"/>
      <c r="L599" s="670"/>
      <c r="M599" s="670"/>
      <c r="N599" s="670"/>
    </row>
    <row r="600" spans="1:14" s="714" customFormat="1">
      <c r="A600" s="1398"/>
      <c r="C600" s="670"/>
      <c r="D600" s="670"/>
      <c r="E600" s="712"/>
      <c r="F600" s="712"/>
      <c r="G600" s="670"/>
      <c r="H600" s="670"/>
      <c r="I600" s="1586"/>
      <c r="J600" s="712"/>
      <c r="K600" s="712"/>
      <c r="L600" s="670"/>
      <c r="M600" s="670"/>
      <c r="N600" s="670"/>
    </row>
    <row r="601" spans="1:14" s="714" customFormat="1">
      <c r="A601" s="1398"/>
      <c r="C601" s="670"/>
      <c r="D601" s="670"/>
      <c r="E601" s="712"/>
      <c r="F601" s="712"/>
      <c r="G601" s="670"/>
      <c r="H601" s="670"/>
      <c r="I601" s="1586"/>
      <c r="J601" s="712"/>
      <c r="K601" s="712"/>
      <c r="L601" s="670"/>
      <c r="M601" s="670"/>
      <c r="N601" s="670"/>
    </row>
    <row r="602" spans="1:14" s="714" customFormat="1">
      <c r="A602" s="1398"/>
      <c r="C602" s="670"/>
      <c r="D602" s="670"/>
      <c r="E602" s="712"/>
      <c r="F602" s="712"/>
      <c r="G602" s="670"/>
      <c r="H602" s="670"/>
      <c r="I602" s="1586"/>
      <c r="J602" s="712"/>
      <c r="K602" s="712"/>
      <c r="L602" s="670"/>
      <c r="M602" s="670"/>
      <c r="N602" s="670"/>
    </row>
    <row r="603" spans="1:14" s="714" customFormat="1">
      <c r="A603" s="1398"/>
      <c r="C603" s="670"/>
      <c r="D603" s="670"/>
      <c r="E603" s="712"/>
      <c r="F603" s="712"/>
      <c r="G603" s="670"/>
      <c r="H603" s="670"/>
      <c r="I603" s="1586"/>
      <c r="J603" s="712"/>
      <c r="K603" s="712"/>
      <c r="L603" s="670"/>
      <c r="M603" s="670"/>
      <c r="N603" s="670"/>
    </row>
    <row r="604" spans="1:14" s="714" customFormat="1">
      <c r="A604" s="1398"/>
      <c r="C604" s="670"/>
      <c r="D604" s="670"/>
      <c r="E604" s="712"/>
      <c r="F604" s="712"/>
      <c r="G604" s="670"/>
      <c r="H604" s="670"/>
      <c r="I604" s="1586"/>
      <c r="J604" s="712"/>
      <c r="K604" s="712"/>
      <c r="L604" s="670"/>
      <c r="M604" s="670"/>
      <c r="N604" s="670"/>
    </row>
    <row r="605" spans="1:14" s="714" customFormat="1">
      <c r="A605" s="1398"/>
      <c r="C605" s="670"/>
      <c r="D605" s="670"/>
      <c r="E605" s="712"/>
      <c r="F605" s="712"/>
      <c r="G605" s="670"/>
      <c r="H605" s="670"/>
      <c r="I605" s="1586"/>
      <c r="J605" s="712"/>
      <c r="K605" s="712"/>
      <c r="L605" s="670"/>
      <c r="M605" s="670"/>
      <c r="N605" s="670"/>
    </row>
    <row r="606" spans="1:14" s="714" customFormat="1">
      <c r="A606" s="1398"/>
      <c r="C606" s="670"/>
      <c r="D606" s="670"/>
      <c r="E606" s="712"/>
      <c r="F606" s="712"/>
      <c r="G606" s="670"/>
      <c r="H606" s="670"/>
      <c r="I606" s="1586"/>
      <c r="J606" s="712"/>
      <c r="K606" s="712"/>
      <c r="L606" s="670"/>
      <c r="M606" s="670"/>
      <c r="N606" s="670"/>
    </row>
    <row r="607" spans="1:14" s="714" customFormat="1">
      <c r="A607" s="1398"/>
      <c r="C607" s="670"/>
      <c r="D607" s="670"/>
      <c r="E607" s="712"/>
      <c r="F607" s="712"/>
      <c r="G607" s="670"/>
      <c r="H607" s="670"/>
      <c r="I607" s="1586"/>
      <c r="J607" s="712"/>
      <c r="K607" s="712"/>
      <c r="L607" s="670"/>
      <c r="M607" s="670"/>
      <c r="N607" s="670"/>
    </row>
    <row r="608" spans="1:14" s="714" customFormat="1">
      <c r="A608" s="1398"/>
      <c r="C608" s="670"/>
      <c r="D608" s="670"/>
      <c r="E608" s="712"/>
      <c r="F608" s="712"/>
      <c r="G608" s="670"/>
      <c r="H608" s="670"/>
      <c r="I608" s="1586"/>
      <c r="J608" s="712"/>
      <c r="K608" s="712"/>
      <c r="L608" s="670"/>
      <c r="M608" s="670"/>
      <c r="N608" s="670"/>
    </row>
    <row r="609" spans="1:14" s="714" customFormat="1">
      <c r="A609" s="1398"/>
      <c r="C609" s="670"/>
      <c r="D609" s="670"/>
      <c r="E609" s="712"/>
      <c r="F609" s="712"/>
      <c r="G609" s="670"/>
      <c r="H609" s="670"/>
      <c r="I609" s="1586"/>
      <c r="J609" s="712"/>
      <c r="K609" s="712"/>
      <c r="L609" s="670"/>
      <c r="M609" s="670"/>
      <c r="N609" s="670"/>
    </row>
    <row r="610" spans="1:14" s="714" customFormat="1">
      <c r="A610" s="1398"/>
      <c r="C610" s="670"/>
      <c r="D610" s="670"/>
      <c r="E610" s="712"/>
      <c r="F610" s="712"/>
      <c r="G610" s="670"/>
      <c r="H610" s="670"/>
      <c r="I610" s="1586"/>
      <c r="J610" s="712"/>
      <c r="K610" s="712"/>
      <c r="L610" s="670"/>
      <c r="M610" s="670"/>
      <c r="N610" s="670"/>
    </row>
    <row r="611" spans="1:14" s="714" customFormat="1">
      <c r="A611" s="1398"/>
      <c r="C611" s="670"/>
      <c r="D611" s="670"/>
      <c r="E611" s="712"/>
      <c r="F611" s="712"/>
      <c r="G611" s="670"/>
      <c r="H611" s="670"/>
      <c r="I611" s="1586"/>
      <c r="J611" s="712"/>
      <c r="K611" s="712"/>
      <c r="L611" s="670"/>
      <c r="M611" s="670"/>
      <c r="N611" s="670"/>
    </row>
    <row r="612" spans="1:14" s="714" customFormat="1">
      <c r="A612" s="1398"/>
      <c r="C612" s="670"/>
      <c r="D612" s="670"/>
      <c r="E612" s="712"/>
      <c r="F612" s="712"/>
      <c r="G612" s="670"/>
      <c r="H612" s="670"/>
      <c r="I612" s="1586"/>
      <c r="J612" s="712"/>
      <c r="K612" s="712"/>
      <c r="L612" s="670"/>
      <c r="M612" s="670"/>
      <c r="N612" s="670"/>
    </row>
    <row r="613" spans="1:14" s="714" customFormat="1">
      <c r="A613" s="1398"/>
      <c r="C613" s="670"/>
      <c r="D613" s="670"/>
      <c r="E613" s="712"/>
      <c r="F613" s="712"/>
      <c r="G613" s="670"/>
      <c r="H613" s="670"/>
      <c r="I613" s="1586"/>
      <c r="J613" s="712"/>
      <c r="K613" s="712"/>
      <c r="L613" s="670"/>
      <c r="M613" s="670"/>
      <c r="N613" s="670"/>
    </row>
    <row r="614" spans="1:14" s="714" customFormat="1">
      <c r="A614" s="1398"/>
      <c r="C614" s="670"/>
      <c r="D614" s="670"/>
      <c r="E614" s="712"/>
      <c r="F614" s="712"/>
      <c r="G614" s="670"/>
      <c r="H614" s="670"/>
      <c r="I614" s="1586"/>
      <c r="J614" s="712"/>
      <c r="K614" s="712"/>
      <c r="L614" s="670"/>
      <c r="M614" s="670"/>
      <c r="N614" s="670"/>
    </row>
    <row r="615" spans="1:14" s="714" customFormat="1">
      <c r="A615" s="1398"/>
      <c r="C615" s="670"/>
      <c r="D615" s="670"/>
      <c r="E615" s="712"/>
      <c r="F615" s="712"/>
      <c r="G615" s="670"/>
      <c r="H615" s="670"/>
      <c r="I615" s="1586"/>
      <c r="J615" s="712"/>
      <c r="K615" s="712"/>
      <c r="L615" s="670"/>
      <c r="M615" s="670"/>
      <c r="N615" s="670"/>
    </row>
    <row r="616" spans="1:14" s="714" customFormat="1">
      <c r="A616" s="1398"/>
      <c r="C616" s="670"/>
      <c r="D616" s="670"/>
      <c r="E616" s="712"/>
      <c r="F616" s="712"/>
      <c r="G616" s="670"/>
      <c r="H616" s="670"/>
      <c r="I616" s="1586"/>
      <c r="J616" s="712"/>
      <c r="K616" s="712"/>
      <c r="L616" s="670"/>
      <c r="M616" s="670"/>
      <c r="N616" s="670"/>
    </row>
    <row r="617" spans="1:14" s="714" customFormat="1">
      <c r="A617" s="1398"/>
      <c r="C617" s="670"/>
      <c r="D617" s="670"/>
      <c r="E617" s="712"/>
      <c r="F617" s="712"/>
      <c r="G617" s="670"/>
      <c r="H617" s="670"/>
      <c r="I617" s="1586"/>
      <c r="J617" s="712"/>
      <c r="K617" s="712"/>
      <c r="L617" s="670"/>
      <c r="M617" s="670"/>
      <c r="N617" s="670"/>
    </row>
    <row r="618" spans="1:14" s="714" customFormat="1">
      <c r="A618" s="1398"/>
      <c r="C618" s="670"/>
      <c r="D618" s="670"/>
      <c r="E618" s="712"/>
      <c r="F618" s="712"/>
      <c r="G618" s="670"/>
      <c r="H618" s="670"/>
      <c r="I618" s="1586"/>
      <c r="J618" s="712"/>
      <c r="K618" s="712"/>
      <c r="L618" s="670"/>
      <c r="M618" s="670"/>
      <c r="N618" s="670"/>
    </row>
    <row r="619" spans="1:14" s="714" customFormat="1">
      <c r="A619" s="1398"/>
      <c r="C619" s="670"/>
      <c r="D619" s="670"/>
      <c r="E619" s="712"/>
      <c r="F619" s="712"/>
      <c r="G619" s="670"/>
      <c r="H619" s="670"/>
      <c r="I619" s="1586"/>
      <c r="J619" s="712"/>
      <c r="K619" s="712"/>
      <c r="L619" s="670"/>
      <c r="M619" s="670"/>
      <c r="N619" s="670"/>
    </row>
    <row r="620" spans="1:14" s="714" customFormat="1">
      <c r="A620" s="1398"/>
      <c r="C620" s="670"/>
      <c r="D620" s="670"/>
      <c r="E620" s="712"/>
      <c r="F620" s="712"/>
      <c r="G620" s="670"/>
      <c r="H620" s="670"/>
      <c r="I620" s="1586"/>
      <c r="J620" s="712"/>
      <c r="K620" s="712"/>
      <c r="L620" s="670"/>
      <c r="M620" s="670"/>
      <c r="N620" s="670"/>
    </row>
    <row r="621" spans="1:14" s="714" customFormat="1">
      <c r="A621" s="1398"/>
      <c r="C621" s="670"/>
      <c r="D621" s="670"/>
      <c r="E621" s="712"/>
      <c r="F621" s="712"/>
      <c r="G621" s="670"/>
      <c r="H621" s="670"/>
      <c r="I621" s="1586"/>
      <c r="J621" s="712"/>
      <c r="K621" s="712"/>
      <c r="L621" s="670"/>
      <c r="M621" s="670"/>
      <c r="N621" s="670"/>
    </row>
    <row r="622" spans="1:14" s="714" customFormat="1">
      <c r="A622" s="1398"/>
      <c r="C622" s="670"/>
      <c r="D622" s="670"/>
      <c r="E622" s="712"/>
      <c r="F622" s="712"/>
      <c r="G622" s="670"/>
      <c r="H622" s="670"/>
      <c r="I622" s="1586"/>
      <c r="J622" s="712"/>
      <c r="K622" s="712"/>
      <c r="L622" s="670"/>
      <c r="M622" s="670"/>
      <c r="N622" s="670"/>
    </row>
    <row r="623" spans="1:14" s="714" customFormat="1">
      <c r="A623" s="1398"/>
      <c r="C623" s="670"/>
      <c r="D623" s="670"/>
      <c r="E623" s="712"/>
      <c r="F623" s="712"/>
      <c r="G623" s="670"/>
      <c r="H623" s="670"/>
      <c r="I623" s="1586"/>
      <c r="J623" s="712"/>
      <c r="K623" s="712"/>
      <c r="L623" s="670"/>
      <c r="M623" s="670"/>
      <c r="N623" s="670"/>
    </row>
    <row r="624" spans="1:14" s="714" customFormat="1">
      <c r="A624" s="1398"/>
      <c r="C624" s="670"/>
      <c r="D624" s="670"/>
      <c r="E624" s="712"/>
      <c r="F624" s="712"/>
      <c r="G624" s="670"/>
      <c r="H624" s="670"/>
      <c r="I624" s="1586"/>
      <c r="J624" s="712"/>
      <c r="K624" s="712"/>
      <c r="L624" s="670"/>
      <c r="M624" s="670"/>
      <c r="N624" s="670"/>
    </row>
    <row r="625" spans="1:14" s="714" customFormat="1">
      <c r="A625" s="1398"/>
      <c r="C625" s="670"/>
      <c r="D625" s="670"/>
      <c r="E625" s="712"/>
      <c r="F625" s="712"/>
      <c r="G625" s="670"/>
      <c r="H625" s="670"/>
      <c r="I625" s="1586"/>
      <c r="J625" s="712"/>
      <c r="K625" s="712"/>
      <c r="L625" s="670"/>
      <c r="M625" s="670"/>
      <c r="N625" s="670"/>
    </row>
    <row r="626" spans="1:14" s="714" customFormat="1">
      <c r="A626" s="1398"/>
      <c r="C626" s="670"/>
      <c r="D626" s="670"/>
      <c r="E626" s="712"/>
      <c r="F626" s="712"/>
      <c r="G626" s="670"/>
      <c r="H626" s="670"/>
      <c r="I626" s="1586"/>
      <c r="J626" s="712"/>
      <c r="K626" s="712"/>
      <c r="L626" s="670"/>
      <c r="M626" s="670"/>
      <c r="N626" s="670"/>
    </row>
    <row r="627" spans="1:14" s="714" customFormat="1">
      <c r="A627" s="1398"/>
      <c r="C627" s="670"/>
      <c r="D627" s="670"/>
      <c r="E627" s="712"/>
      <c r="F627" s="712"/>
      <c r="G627" s="670"/>
      <c r="H627" s="670"/>
      <c r="I627" s="1586"/>
      <c r="J627" s="712"/>
      <c r="K627" s="712"/>
      <c r="L627" s="670"/>
      <c r="M627" s="670"/>
      <c r="N627" s="670"/>
    </row>
    <row r="628" spans="1:14" s="714" customFormat="1">
      <c r="A628" s="1398"/>
      <c r="C628" s="670"/>
      <c r="D628" s="670"/>
      <c r="E628" s="712"/>
      <c r="F628" s="712"/>
      <c r="G628" s="670"/>
      <c r="H628" s="670"/>
      <c r="I628" s="1586"/>
      <c r="J628" s="712"/>
      <c r="K628" s="712"/>
      <c r="L628" s="670"/>
      <c r="M628" s="670"/>
      <c r="N628" s="670"/>
    </row>
    <row r="629" spans="1:14" s="714" customFormat="1">
      <c r="A629" s="1398"/>
      <c r="C629" s="670"/>
      <c r="D629" s="670"/>
      <c r="E629" s="712"/>
      <c r="F629" s="712"/>
      <c r="G629" s="670"/>
      <c r="H629" s="670"/>
      <c r="I629" s="1586"/>
      <c r="J629" s="712"/>
      <c r="K629" s="712"/>
      <c r="L629" s="670"/>
      <c r="M629" s="670"/>
      <c r="N629" s="670"/>
    </row>
    <row r="630" spans="1:14" s="714" customFormat="1">
      <c r="A630" s="1398"/>
      <c r="C630" s="670"/>
      <c r="D630" s="670"/>
      <c r="E630" s="712"/>
      <c r="F630" s="712"/>
      <c r="G630" s="670"/>
      <c r="H630" s="670"/>
      <c r="I630" s="1586"/>
      <c r="J630" s="712"/>
      <c r="K630" s="712"/>
      <c r="L630" s="670"/>
      <c r="M630" s="670"/>
      <c r="N630" s="670"/>
    </row>
    <row r="631" spans="1:14" s="714" customFormat="1">
      <c r="A631" s="1398"/>
      <c r="C631" s="670"/>
      <c r="D631" s="670"/>
      <c r="E631" s="712"/>
      <c r="F631" s="712"/>
      <c r="G631" s="670"/>
      <c r="H631" s="670"/>
      <c r="I631" s="1586"/>
      <c r="J631" s="712"/>
      <c r="K631" s="712"/>
      <c r="L631" s="670"/>
      <c r="M631" s="670"/>
      <c r="N631" s="670"/>
    </row>
    <row r="632" spans="1:14" s="714" customFormat="1">
      <c r="A632" s="1398"/>
      <c r="C632" s="670"/>
      <c r="D632" s="670"/>
      <c r="E632" s="712"/>
      <c r="F632" s="712"/>
      <c r="G632" s="670"/>
      <c r="H632" s="670"/>
      <c r="I632" s="1586"/>
      <c r="J632" s="712"/>
      <c r="K632" s="712"/>
      <c r="L632" s="670"/>
      <c r="M632" s="670"/>
      <c r="N632" s="670"/>
    </row>
    <row r="633" spans="1:14" s="714" customFormat="1">
      <c r="A633" s="1398"/>
      <c r="C633" s="670"/>
      <c r="D633" s="670"/>
      <c r="E633" s="712"/>
      <c r="F633" s="712"/>
      <c r="G633" s="670"/>
      <c r="H633" s="670"/>
      <c r="I633" s="1586"/>
      <c r="J633" s="712"/>
      <c r="K633" s="712"/>
      <c r="L633" s="670"/>
      <c r="M633" s="670"/>
      <c r="N633" s="670"/>
    </row>
    <row r="634" spans="1:14" s="714" customFormat="1">
      <c r="A634" s="1398"/>
      <c r="C634" s="670"/>
      <c r="D634" s="670"/>
      <c r="E634" s="712"/>
      <c r="F634" s="712"/>
      <c r="G634" s="670"/>
      <c r="H634" s="670"/>
      <c r="I634" s="1586"/>
      <c r="J634" s="712"/>
      <c r="K634" s="712"/>
      <c r="L634" s="670"/>
      <c r="M634" s="670"/>
      <c r="N634" s="670"/>
    </row>
    <row r="635" spans="1:14" s="714" customFormat="1">
      <c r="A635" s="1398"/>
      <c r="C635" s="670"/>
      <c r="D635" s="670"/>
      <c r="E635" s="712"/>
      <c r="F635" s="712"/>
      <c r="G635" s="670"/>
      <c r="H635" s="670"/>
      <c r="I635" s="1586"/>
      <c r="J635" s="712"/>
      <c r="K635" s="712"/>
      <c r="L635" s="670"/>
      <c r="M635" s="670"/>
      <c r="N635" s="670"/>
    </row>
    <row r="636" spans="1:14" s="714" customFormat="1">
      <c r="A636" s="1398"/>
      <c r="C636" s="670"/>
      <c r="D636" s="670"/>
      <c r="E636" s="712"/>
      <c r="F636" s="712"/>
      <c r="G636" s="670"/>
      <c r="H636" s="670"/>
      <c r="I636" s="1586"/>
      <c r="J636" s="712"/>
      <c r="K636" s="712"/>
      <c r="L636" s="670"/>
      <c r="M636" s="670"/>
      <c r="N636" s="670"/>
    </row>
    <row r="637" spans="1:14" s="714" customFormat="1">
      <c r="A637" s="1398"/>
      <c r="C637" s="670"/>
      <c r="D637" s="670"/>
      <c r="E637" s="712"/>
      <c r="F637" s="712"/>
      <c r="G637" s="670"/>
      <c r="H637" s="670"/>
      <c r="I637" s="1586"/>
      <c r="J637" s="712"/>
      <c r="K637" s="712"/>
      <c r="L637" s="670"/>
      <c r="M637" s="670"/>
      <c r="N637" s="670"/>
    </row>
    <row r="638" spans="1:14" s="714" customFormat="1">
      <c r="A638" s="1398"/>
      <c r="C638" s="670"/>
      <c r="D638" s="670"/>
      <c r="E638" s="712"/>
      <c r="F638" s="712"/>
      <c r="G638" s="670"/>
      <c r="H638" s="670"/>
      <c r="I638" s="1586"/>
      <c r="J638" s="712"/>
      <c r="K638" s="712"/>
      <c r="L638" s="670"/>
      <c r="M638" s="670"/>
      <c r="N638" s="670"/>
    </row>
    <row r="639" spans="1:14" s="714" customFormat="1">
      <c r="A639" s="1398"/>
      <c r="C639" s="670"/>
      <c r="D639" s="670"/>
      <c r="E639" s="712"/>
      <c r="F639" s="712"/>
      <c r="G639" s="670"/>
      <c r="H639" s="670"/>
      <c r="I639" s="1586"/>
      <c r="J639" s="712"/>
      <c r="K639" s="712"/>
      <c r="L639" s="670"/>
      <c r="M639" s="670"/>
      <c r="N639" s="670"/>
    </row>
    <row r="640" spans="1:14" s="714" customFormat="1">
      <c r="A640" s="1398"/>
      <c r="C640" s="670"/>
      <c r="D640" s="670"/>
      <c r="E640" s="712"/>
      <c r="F640" s="712"/>
      <c r="G640" s="670"/>
      <c r="H640" s="670"/>
      <c r="I640" s="1586"/>
      <c r="J640" s="712"/>
      <c r="K640" s="712"/>
      <c r="L640" s="670"/>
      <c r="M640" s="670"/>
      <c r="N640" s="670"/>
    </row>
    <row r="641" spans="1:14" s="714" customFormat="1">
      <c r="A641" s="1398"/>
      <c r="C641" s="670"/>
      <c r="D641" s="670"/>
      <c r="E641" s="712"/>
      <c r="F641" s="712"/>
      <c r="G641" s="670"/>
      <c r="H641" s="670"/>
      <c r="I641" s="1586"/>
      <c r="J641" s="712"/>
      <c r="K641" s="712"/>
      <c r="L641" s="670"/>
      <c r="M641" s="670"/>
      <c r="N641" s="670"/>
    </row>
    <row r="642" spans="1:14" s="714" customFormat="1">
      <c r="A642" s="1398"/>
      <c r="C642" s="670"/>
      <c r="D642" s="670"/>
      <c r="E642" s="712"/>
      <c r="F642" s="712"/>
      <c r="G642" s="670"/>
      <c r="H642" s="670"/>
      <c r="I642" s="1586"/>
      <c r="J642" s="712"/>
      <c r="K642" s="712"/>
      <c r="L642" s="670"/>
      <c r="M642" s="670"/>
      <c r="N642" s="670"/>
    </row>
    <row r="643" spans="1:14" s="714" customFormat="1">
      <c r="A643" s="1398"/>
      <c r="C643" s="670"/>
      <c r="D643" s="670"/>
      <c r="E643" s="712"/>
      <c r="F643" s="712"/>
      <c r="G643" s="670"/>
      <c r="H643" s="670"/>
      <c r="I643" s="1586"/>
      <c r="J643" s="712"/>
      <c r="K643" s="712"/>
      <c r="L643" s="670"/>
      <c r="M643" s="670"/>
      <c r="N643" s="670"/>
    </row>
    <row r="644" spans="1:14" s="714" customFormat="1">
      <c r="A644" s="1398"/>
      <c r="C644" s="670"/>
      <c r="D644" s="670"/>
      <c r="E644" s="712"/>
      <c r="F644" s="712"/>
      <c r="G644" s="670"/>
      <c r="H644" s="670"/>
      <c r="I644" s="1586"/>
      <c r="J644" s="712"/>
      <c r="K644" s="712"/>
      <c r="L644" s="670"/>
      <c r="M644" s="670"/>
      <c r="N644" s="670"/>
    </row>
    <row r="645" spans="1:14" s="714" customFormat="1">
      <c r="A645" s="1398"/>
      <c r="C645" s="670"/>
      <c r="D645" s="670"/>
      <c r="E645" s="712"/>
      <c r="F645" s="712"/>
      <c r="G645" s="670"/>
      <c r="H645" s="670"/>
      <c r="I645" s="1586"/>
      <c r="J645" s="712"/>
      <c r="K645" s="712"/>
      <c r="L645" s="670"/>
      <c r="M645" s="670"/>
      <c r="N645" s="670"/>
    </row>
    <row r="646" spans="1:14" s="714" customFormat="1">
      <c r="A646" s="1398"/>
      <c r="C646" s="670"/>
      <c r="D646" s="670"/>
      <c r="E646" s="712"/>
      <c r="F646" s="712"/>
      <c r="G646" s="670"/>
      <c r="H646" s="670"/>
      <c r="I646" s="1586"/>
      <c r="J646" s="712"/>
      <c r="K646" s="712"/>
      <c r="L646" s="670"/>
      <c r="M646" s="670"/>
      <c r="N646" s="670"/>
    </row>
    <row r="647" spans="1:14" s="714" customFormat="1">
      <c r="A647" s="1398"/>
      <c r="C647" s="670"/>
      <c r="D647" s="670"/>
      <c r="E647" s="712"/>
      <c r="F647" s="712"/>
      <c r="G647" s="670"/>
      <c r="H647" s="670"/>
      <c r="I647" s="1586"/>
      <c r="J647" s="712"/>
      <c r="K647" s="712"/>
      <c r="L647" s="670"/>
      <c r="M647" s="670"/>
      <c r="N647" s="670"/>
    </row>
    <row r="648" spans="1:14" s="714" customFormat="1">
      <c r="A648" s="1398"/>
      <c r="C648" s="670"/>
      <c r="D648" s="670"/>
      <c r="E648" s="712"/>
      <c r="F648" s="712"/>
      <c r="G648" s="670"/>
      <c r="H648" s="670"/>
      <c r="I648" s="1586"/>
      <c r="J648" s="712"/>
      <c r="K648" s="712"/>
      <c r="L648" s="670"/>
      <c r="M648" s="670"/>
      <c r="N648" s="670"/>
    </row>
    <row r="649" spans="1:14" s="714" customFormat="1">
      <c r="A649" s="1398"/>
      <c r="C649" s="670"/>
      <c r="D649" s="670"/>
      <c r="E649" s="712"/>
      <c r="F649" s="712"/>
      <c r="G649" s="670"/>
      <c r="H649" s="670"/>
      <c r="I649" s="1586"/>
      <c r="J649" s="712"/>
      <c r="K649" s="712"/>
      <c r="L649" s="670"/>
      <c r="M649" s="670"/>
      <c r="N649" s="670"/>
    </row>
    <row r="650" spans="1:14" s="714" customFormat="1">
      <c r="A650" s="1398"/>
      <c r="C650" s="670"/>
      <c r="D650" s="670"/>
      <c r="E650" s="712"/>
      <c r="F650" s="712"/>
      <c r="G650" s="670"/>
      <c r="H650" s="670"/>
      <c r="I650" s="1586"/>
      <c r="J650" s="712"/>
      <c r="K650" s="712"/>
      <c r="L650" s="670"/>
      <c r="M650" s="670"/>
      <c r="N650" s="670"/>
    </row>
    <row r="651" spans="1:14" s="714" customFormat="1">
      <c r="A651" s="1398"/>
      <c r="C651" s="670"/>
      <c r="D651" s="670"/>
      <c r="E651" s="712"/>
      <c r="F651" s="712"/>
      <c r="G651" s="670"/>
      <c r="H651" s="670"/>
      <c r="I651" s="1586"/>
      <c r="J651" s="712"/>
      <c r="K651" s="712"/>
      <c r="L651" s="670"/>
      <c r="M651" s="670"/>
      <c r="N651" s="670"/>
    </row>
    <row r="652" spans="1:14" s="714" customFormat="1">
      <c r="A652" s="1398"/>
      <c r="C652" s="670"/>
      <c r="D652" s="670"/>
      <c r="E652" s="712"/>
      <c r="F652" s="712"/>
      <c r="G652" s="670"/>
      <c r="H652" s="670"/>
      <c r="I652" s="1586"/>
      <c r="J652" s="712"/>
      <c r="K652" s="712"/>
      <c r="L652" s="670"/>
      <c r="M652" s="670"/>
      <c r="N652" s="670"/>
    </row>
    <row r="653" spans="1:14" s="714" customFormat="1">
      <c r="A653" s="1398"/>
      <c r="C653" s="670"/>
      <c r="D653" s="670"/>
      <c r="E653" s="712"/>
      <c r="F653" s="712"/>
      <c r="G653" s="670"/>
      <c r="H653" s="670"/>
      <c r="I653" s="1586"/>
      <c r="J653" s="712"/>
      <c r="K653" s="712"/>
      <c r="L653" s="670"/>
      <c r="M653" s="670"/>
      <c r="N653" s="670"/>
    </row>
    <row r="654" spans="1:14" s="714" customFormat="1">
      <c r="A654" s="1398"/>
      <c r="C654" s="670"/>
      <c r="D654" s="670"/>
      <c r="E654" s="712"/>
      <c r="F654" s="712"/>
      <c r="G654" s="670"/>
      <c r="H654" s="670"/>
      <c r="I654" s="1586"/>
      <c r="J654" s="712"/>
      <c r="K654" s="712"/>
      <c r="L654" s="670"/>
      <c r="M654" s="670"/>
      <c r="N654" s="670"/>
    </row>
    <row r="655" spans="1:14" s="714" customFormat="1">
      <c r="A655" s="1398"/>
      <c r="C655" s="670"/>
      <c r="D655" s="670"/>
      <c r="E655" s="712"/>
      <c r="F655" s="712"/>
      <c r="G655" s="670"/>
      <c r="H655" s="670"/>
      <c r="I655" s="1586"/>
      <c r="J655" s="712"/>
      <c r="K655" s="712"/>
      <c r="L655" s="670"/>
      <c r="M655" s="670"/>
      <c r="N655" s="670"/>
    </row>
    <row r="656" spans="1:14" s="714" customFormat="1">
      <c r="A656" s="1398"/>
      <c r="C656" s="670"/>
      <c r="D656" s="670"/>
      <c r="E656" s="712"/>
      <c r="F656" s="712"/>
      <c r="G656" s="670"/>
      <c r="H656" s="670"/>
      <c r="I656" s="1586"/>
      <c r="J656" s="712"/>
      <c r="K656" s="712"/>
      <c r="L656" s="670"/>
      <c r="M656" s="670"/>
      <c r="N656" s="670"/>
    </row>
    <row r="657" spans="1:14" s="714" customFormat="1">
      <c r="A657" s="1398"/>
      <c r="C657" s="670"/>
      <c r="D657" s="670"/>
      <c r="E657" s="712"/>
      <c r="F657" s="712"/>
      <c r="G657" s="670"/>
      <c r="H657" s="670"/>
      <c r="I657" s="1586"/>
      <c r="J657" s="712"/>
      <c r="K657" s="712"/>
      <c r="L657" s="670"/>
      <c r="M657" s="670"/>
      <c r="N657" s="670"/>
    </row>
    <row r="658" spans="1:14" s="714" customFormat="1">
      <c r="A658" s="1398"/>
      <c r="C658" s="670"/>
      <c r="D658" s="670"/>
      <c r="E658" s="712"/>
      <c r="F658" s="712"/>
      <c r="G658" s="670"/>
      <c r="H658" s="670"/>
      <c r="I658" s="1586"/>
      <c r="J658" s="712"/>
      <c r="K658" s="712"/>
      <c r="L658" s="670"/>
      <c r="M658" s="670"/>
      <c r="N658" s="670"/>
    </row>
    <row r="659" spans="1:14" s="714" customFormat="1">
      <c r="A659" s="1398"/>
      <c r="C659" s="670"/>
      <c r="D659" s="670"/>
      <c r="E659" s="712"/>
      <c r="F659" s="712"/>
      <c r="G659" s="670"/>
      <c r="H659" s="670"/>
      <c r="I659" s="1586"/>
      <c r="J659" s="712"/>
      <c r="K659" s="712"/>
      <c r="L659" s="670"/>
      <c r="M659" s="670"/>
      <c r="N659" s="670"/>
    </row>
    <row r="660" spans="1:14" s="714" customFormat="1">
      <c r="A660" s="1398"/>
      <c r="C660" s="670"/>
      <c r="D660" s="670"/>
      <c r="E660" s="712"/>
      <c r="F660" s="712"/>
      <c r="G660" s="670"/>
      <c r="H660" s="670"/>
      <c r="I660" s="1586"/>
      <c r="J660" s="712"/>
      <c r="K660" s="712"/>
      <c r="L660" s="670"/>
      <c r="M660" s="670"/>
      <c r="N660" s="670"/>
    </row>
    <row r="661" spans="1:14" s="714" customFormat="1">
      <c r="A661" s="1398"/>
      <c r="C661" s="670"/>
      <c r="D661" s="670"/>
      <c r="E661" s="712"/>
      <c r="F661" s="712"/>
      <c r="G661" s="670"/>
      <c r="H661" s="670"/>
      <c r="I661" s="1586"/>
      <c r="J661" s="712"/>
      <c r="K661" s="712"/>
      <c r="L661" s="670"/>
      <c r="M661" s="670"/>
      <c r="N661" s="670"/>
    </row>
    <row r="662" spans="1:14" s="714" customFormat="1">
      <c r="A662" s="1398"/>
      <c r="C662" s="670"/>
      <c r="D662" s="670"/>
      <c r="E662" s="712"/>
      <c r="F662" s="712"/>
      <c r="G662" s="670"/>
      <c r="H662" s="670"/>
      <c r="I662" s="1586"/>
      <c r="J662" s="712"/>
      <c r="K662" s="712"/>
      <c r="L662" s="670"/>
      <c r="M662" s="670"/>
      <c r="N662" s="670"/>
    </row>
    <row r="663" spans="1:14" s="714" customFormat="1">
      <c r="A663" s="1398"/>
      <c r="C663" s="670"/>
      <c r="D663" s="670"/>
      <c r="E663" s="712"/>
      <c r="F663" s="712"/>
      <c r="G663" s="670"/>
      <c r="H663" s="670"/>
      <c r="I663" s="1586"/>
      <c r="J663" s="712"/>
      <c r="K663" s="712"/>
      <c r="L663" s="670"/>
      <c r="M663" s="670"/>
      <c r="N663" s="670"/>
    </row>
    <row r="664" spans="1:14" s="714" customFormat="1">
      <c r="A664" s="1398"/>
      <c r="C664" s="670"/>
      <c r="D664" s="670"/>
      <c r="E664" s="712"/>
      <c r="F664" s="712"/>
      <c r="G664" s="670"/>
      <c r="H664" s="670"/>
      <c r="I664" s="1586"/>
      <c r="J664" s="712"/>
      <c r="K664" s="712"/>
      <c r="L664" s="670"/>
      <c r="M664" s="670"/>
      <c r="N664" s="670"/>
    </row>
    <row r="665" spans="1:14" s="714" customFormat="1">
      <c r="A665" s="1398"/>
      <c r="C665" s="670"/>
      <c r="D665" s="670"/>
      <c r="E665" s="712"/>
      <c r="F665" s="712"/>
      <c r="G665" s="670"/>
      <c r="H665" s="670"/>
      <c r="I665" s="1586"/>
      <c r="J665" s="712"/>
      <c r="K665" s="712"/>
      <c r="L665" s="670"/>
      <c r="M665" s="670"/>
      <c r="N665" s="670"/>
    </row>
    <row r="666" spans="1:14" s="714" customFormat="1">
      <c r="A666" s="1398"/>
      <c r="C666" s="670"/>
      <c r="D666" s="670"/>
      <c r="E666" s="712"/>
      <c r="F666" s="712"/>
      <c r="G666" s="670"/>
      <c r="H666" s="670"/>
      <c r="I666" s="1586"/>
      <c r="J666" s="712"/>
      <c r="K666" s="712"/>
      <c r="L666" s="670"/>
      <c r="M666" s="670"/>
      <c r="N666" s="670"/>
    </row>
    <row r="667" spans="1:14" s="714" customFormat="1">
      <c r="A667" s="1398"/>
      <c r="C667" s="670"/>
      <c r="D667" s="670"/>
      <c r="E667" s="712"/>
      <c r="F667" s="712"/>
      <c r="G667" s="670"/>
      <c r="H667" s="670"/>
      <c r="I667" s="1586"/>
      <c r="J667" s="712"/>
      <c r="K667" s="712"/>
      <c r="L667" s="670"/>
      <c r="M667" s="670"/>
      <c r="N667" s="670"/>
    </row>
    <row r="668" spans="1:14" s="714" customFormat="1">
      <c r="A668" s="1398"/>
      <c r="C668" s="670"/>
      <c r="D668" s="670"/>
      <c r="E668" s="712"/>
      <c r="F668" s="712"/>
      <c r="G668" s="670"/>
      <c r="H668" s="670"/>
      <c r="I668" s="1586"/>
      <c r="J668" s="712"/>
      <c r="K668" s="712"/>
      <c r="L668" s="670"/>
      <c r="M668" s="670"/>
      <c r="N668" s="670"/>
    </row>
    <row r="669" spans="1:14" s="714" customFormat="1">
      <c r="A669" s="1398"/>
      <c r="C669" s="670"/>
      <c r="D669" s="670"/>
      <c r="E669" s="712"/>
      <c r="F669" s="712"/>
      <c r="G669" s="670"/>
      <c r="H669" s="670"/>
      <c r="I669" s="1586"/>
      <c r="J669" s="712"/>
      <c r="K669" s="712"/>
      <c r="L669" s="670"/>
      <c r="M669" s="670"/>
      <c r="N669" s="670"/>
    </row>
    <row r="670" spans="1:14" s="714" customFormat="1">
      <c r="A670" s="1398"/>
      <c r="C670" s="670"/>
      <c r="D670" s="670"/>
      <c r="E670" s="712"/>
      <c r="F670" s="712"/>
      <c r="G670" s="670"/>
      <c r="H670" s="670"/>
      <c r="I670" s="1586"/>
      <c r="J670" s="712"/>
      <c r="K670" s="712"/>
      <c r="L670" s="670"/>
      <c r="M670" s="670"/>
      <c r="N670" s="670"/>
    </row>
    <row r="671" spans="1:14" s="714" customFormat="1">
      <c r="A671" s="1398"/>
      <c r="C671" s="670"/>
      <c r="D671" s="670"/>
      <c r="E671" s="712"/>
      <c r="F671" s="712"/>
      <c r="G671" s="670"/>
      <c r="H671" s="670"/>
      <c r="I671" s="1586"/>
      <c r="J671" s="712"/>
      <c r="K671" s="712"/>
      <c r="L671" s="670"/>
      <c r="M671" s="670"/>
      <c r="N671" s="670"/>
    </row>
    <row r="672" spans="1:14" s="714" customFormat="1">
      <c r="A672" s="1398"/>
      <c r="C672" s="670"/>
      <c r="D672" s="670"/>
      <c r="E672" s="712"/>
      <c r="F672" s="712"/>
      <c r="G672" s="670"/>
      <c r="H672" s="670"/>
      <c r="I672" s="1586"/>
      <c r="J672" s="712"/>
      <c r="K672" s="712"/>
      <c r="L672" s="670"/>
      <c r="M672" s="670"/>
      <c r="N672" s="670"/>
    </row>
    <row r="673" spans="1:14" s="714" customFormat="1">
      <c r="A673" s="1398"/>
      <c r="C673" s="670"/>
      <c r="D673" s="670"/>
      <c r="E673" s="712"/>
      <c r="F673" s="712"/>
      <c r="G673" s="670"/>
      <c r="H673" s="670"/>
      <c r="I673" s="1586"/>
      <c r="J673" s="712"/>
      <c r="K673" s="712"/>
      <c r="L673" s="670"/>
      <c r="M673" s="670"/>
      <c r="N673" s="670"/>
    </row>
    <row r="674" spans="1:14" s="714" customFormat="1">
      <c r="A674" s="1398"/>
      <c r="C674" s="670"/>
      <c r="D674" s="670"/>
      <c r="E674" s="712"/>
      <c r="F674" s="712"/>
      <c r="G674" s="670"/>
      <c r="H674" s="670"/>
      <c r="I674" s="1586"/>
      <c r="J674" s="712"/>
      <c r="K674" s="712"/>
      <c r="L674" s="670"/>
      <c r="M674" s="670"/>
      <c r="N674" s="670"/>
    </row>
    <row r="675" spans="1:14" s="714" customFormat="1">
      <c r="A675" s="1398"/>
      <c r="C675" s="670"/>
      <c r="D675" s="670"/>
      <c r="E675" s="712"/>
      <c r="F675" s="712"/>
      <c r="G675" s="670"/>
      <c r="H675" s="670"/>
      <c r="I675" s="1586"/>
      <c r="J675" s="712"/>
      <c r="K675" s="712"/>
      <c r="L675" s="670"/>
      <c r="M675" s="670"/>
      <c r="N675" s="670"/>
    </row>
    <row r="676" spans="1:14" s="714" customFormat="1">
      <c r="A676" s="1398"/>
      <c r="C676" s="670"/>
      <c r="D676" s="670"/>
      <c r="E676" s="712"/>
      <c r="F676" s="712"/>
      <c r="G676" s="670"/>
      <c r="H676" s="670"/>
      <c r="I676" s="1586"/>
      <c r="J676" s="712"/>
      <c r="K676" s="712"/>
      <c r="L676" s="670"/>
      <c r="M676" s="670"/>
      <c r="N676" s="670"/>
    </row>
    <row r="677" spans="1:14" s="714" customFormat="1">
      <c r="A677" s="1398"/>
      <c r="C677" s="670"/>
      <c r="D677" s="670"/>
      <c r="E677" s="712"/>
      <c r="F677" s="712"/>
      <c r="G677" s="670"/>
      <c r="H677" s="670"/>
      <c r="I677" s="1586"/>
      <c r="J677" s="712"/>
      <c r="K677" s="712"/>
      <c r="L677" s="670"/>
      <c r="M677" s="670"/>
      <c r="N677" s="670"/>
    </row>
    <row r="678" spans="1:14" s="714" customFormat="1">
      <c r="A678" s="1398"/>
      <c r="C678" s="670"/>
      <c r="D678" s="670"/>
      <c r="E678" s="712"/>
      <c r="F678" s="712"/>
      <c r="G678" s="670"/>
      <c r="H678" s="670"/>
      <c r="I678" s="1586"/>
      <c r="J678" s="712"/>
      <c r="K678" s="712"/>
      <c r="L678" s="670"/>
      <c r="M678" s="670"/>
      <c r="N678" s="670"/>
    </row>
    <row r="679" spans="1:14" s="714" customFormat="1">
      <c r="A679" s="1398"/>
      <c r="C679" s="670"/>
      <c r="D679" s="670"/>
      <c r="E679" s="712"/>
      <c r="F679" s="712"/>
      <c r="G679" s="670"/>
      <c r="H679" s="670"/>
      <c r="I679" s="1586"/>
      <c r="J679" s="712"/>
      <c r="K679" s="712"/>
      <c r="L679" s="670"/>
      <c r="M679" s="670"/>
      <c r="N679" s="670"/>
    </row>
    <row r="680" spans="1:14" s="714" customFormat="1">
      <c r="A680" s="1398"/>
      <c r="C680" s="670"/>
      <c r="D680" s="670"/>
      <c r="E680" s="712"/>
      <c r="F680" s="712"/>
      <c r="G680" s="670"/>
      <c r="H680" s="670"/>
      <c r="I680" s="1586"/>
      <c r="J680" s="712"/>
      <c r="K680" s="712"/>
      <c r="L680" s="670"/>
      <c r="M680" s="670"/>
      <c r="N680" s="670"/>
    </row>
    <row r="681" spans="1:14" s="714" customFormat="1">
      <c r="A681" s="1398"/>
      <c r="C681" s="670"/>
      <c r="D681" s="670"/>
      <c r="E681" s="712"/>
      <c r="F681" s="712"/>
      <c r="G681" s="670"/>
      <c r="H681" s="670"/>
      <c r="I681" s="1586"/>
      <c r="J681" s="712"/>
      <c r="K681" s="712"/>
      <c r="L681" s="670"/>
      <c r="M681" s="670"/>
      <c r="N681" s="670"/>
    </row>
    <row r="682" spans="1:14" s="714" customFormat="1">
      <c r="A682" s="1398"/>
      <c r="C682" s="670"/>
      <c r="D682" s="670"/>
      <c r="E682" s="712"/>
      <c r="F682" s="712"/>
      <c r="G682" s="670"/>
      <c r="H682" s="670"/>
      <c r="I682" s="1586"/>
      <c r="J682" s="712"/>
      <c r="K682" s="712"/>
      <c r="L682" s="670"/>
      <c r="M682" s="670"/>
      <c r="N682" s="670"/>
    </row>
    <row r="683" spans="1:14" s="714" customFormat="1">
      <c r="A683" s="1398"/>
      <c r="C683" s="670"/>
      <c r="D683" s="670"/>
      <c r="E683" s="712"/>
      <c r="F683" s="712"/>
      <c r="G683" s="670"/>
      <c r="H683" s="670"/>
      <c r="I683" s="1586"/>
      <c r="J683" s="712"/>
      <c r="K683" s="712"/>
      <c r="L683" s="670"/>
      <c r="M683" s="670"/>
      <c r="N683" s="670"/>
    </row>
    <row r="684" spans="1:14" s="714" customFormat="1">
      <c r="A684" s="1398"/>
      <c r="C684" s="670"/>
      <c r="D684" s="670"/>
      <c r="E684" s="712"/>
      <c r="F684" s="712"/>
      <c r="G684" s="670"/>
      <c r="H684" s="670"/>
      <c r="I684" s="1586"/>
      <c r="J684" s="712"/>
      <c r="K684" s="712"/>
      <c r="L684" s="670"/>
      <c r="M684" s="670"/>
      <c r="N684" s="670"/>
    </row>
    <row r="685" spans="1:14" s="714" customFormat="1">
      <c r="A685" s="1398"/>
      <c r="C685" s="670"/>
      <c r="D685" s="670"/>
      <c r="E685" s="712"/>
      <c r="F685" s="712"/>
      <c r="G685" s="670"/>
      <c r="H685" s="670"/>
      <c r="I685" s="1586"/>
      <c r="J685" s="712"/>
      <c r="K685" s="712"/>
      <c r="L685" s="670"/>
      <c r="M685" s="670"/>
      <c r="N685" s="670"/>
    </row>
    <row r="686" spans="1:14" s="714" customFormat="1">
      <c r="A686" s="1398"/>
      <c r="C686" s="670"/>
      <c r="D686" s="670"/>
      <c r="E686" s="712"/>
      <c r="F686" s="712"/>
      <c r="G686" s="670"/>
      <c r="H686" s="670"/>
      <c r="I686" s="1586"/>
      <c r="J686" s="712"/>
      <c r="K686" s="712"/>
      <c r="L686" s="670"/>
      <c r="M686" s="670"/>
      <c r="N686" s="670"/>
    </row>
    <row r="687" spans="1:14" s="714" customFormat="1">
      <c r="A687" s="1398"/>
      <c r="C687" s="670"/>
      <c r="D687" s="670"/>
      <c r="E687" s="712"/>
      <c r="F687" s="712"/>
      <c r="G687" s="670"/>
      <c r="H687" s="670"/>
      <c r="I687" s="1586"/>
      <c r="J687" s="712"/>
      <c r="K687" s="712"/>
      <c r="L687" s="670"/>
      <c r="M687" s="670"/>
      <c r="N687" s="670"/>
    </row>
    <row r="688" spans="1:14" s="714" customFormat="1">
      <c r="A688" s="1398"/>
      <c r="C688" s="670"/>
      <c r="D688" s="670"/>
      <c r="E688" s="712"/>
      <c r="F688" s="712"/>
      <c r="G688" s="670"/>
      <c r="H688" s="670"/>
      <c r="I688" s="1586"/>
      <c r="J688" s="712"/>
      <c r="K688" s="712"/>
      <c r="L688" s="670"/>
      <c r="M688" s="670"/>
      <c r="N688" s="670"/>
    </row>
    <row r="689" spans="1:14" s="714" customFormat="1">
      <c r="A689" s="1398"/>
      <c r="C689" s="670"/>
      <c r="D689" s="670"/>
      <c r="E689" s="712"/>
      <c r="F689" s="712"/>
      <c r="G689" s="670"/>
      <c r="H689" s="670"/>
      <c r="I689" s="1586"/>
      <c r="J689" s="712"/>
      <c r="K689" s="712"/>
      <c r="L689" s="670"/>
      <c r="M689" s="670"/>
      <c r="N689" s="670"/>
    </row>
    <row r="690" spans="1:14" s="714" customFormat="1">
      <c r="A690" s="1398"/>
      <c r="C690" s="670"/>
      <c r="D690" s="670"/>
      <c r="E690" s="712"/>
      <c r="F690" s="712"/>
      <c r="G690" s="670"/>
      <c r="H690" s="670"/>
      <c r="I690" s="1586"/>
      <c r="J690" s="712"/>
      <c r="K690" s="712"/>
      <c r="L690" s="670"/>
      <c r="M690" s="670"/>
      <c r="N690" s="670"/>
    </row>
    <row r="691" spans="1:14" s="714" customFormat="1">
      <c r="A691" s="1398"/>
      <c r="C691" s="670"/>
      <c r="D691" s="670"/>
      <c r="E691" s="712"/>
      <c r="F691" s="712"/>
      <c r="G691" s="670"/>
      <c r="H691" s="670"/>
      <c r="I691" s="1586"/>
      <c r="J691" s="712"/>
      <c r="K691" s="712"/>
      <c r="L691" s="670"/>
      <c r="M691" s="670"/>
      <c r="N691" s="670"/>
    </row>
    <row r="692" spans="1:14" s="714" customFormat="1">
      <c r="A692" s="1398"/>
      <c r="C692" s="670"/>
      <c r="D692" s="670"/>
      <c r="E692" s="712"/>
      <c r="F692" s="712"/>
      <c r="G692" s="670"/>
      <c r="H692" s="670"/>
      <c r="I692" s="1586"/>
      <c r="J692" s="712"/>
      <c r="K692" s="712"/>
      <c r="L692" s="670"/>
      <c r="M692" s="670"/>
      <c r="N692" s="670"/>
    </row>
    <row r="693" spans="1:14" s="714" customFormat="1">
      <c r="A693" s="1398"/>
      <c r="C693" s="670"/>
      <c r="D693" s="670"/>
      <c r="E693" s="712"/>
      <c r="F693" s="712"/>
      <c r="G693" s="670"/>
      <c r="H693" s="670"/>
      <c r="I693" s="1586"/>
      <c r="J693" s="712"/>
      <c r="K693" s="712"/>
      <c r="L693" s="670"/>
      <c r="M693" s="670"/>
      <c r="N693" s="670"/>
    </row>
    <row r="694" spans="1:14" s="714" customFormat="1">
      <c r="A694" s="1398"/>
      <c r="C694" s="670"/>
      <c r="D694" s="670"/>
      <c r="E694" s="712"/>
      <c r="F694" s="712"/>
      <c r="G694" s="670"/>
      <c r="H694" s="670"/>
      <c r="I694" s="1586"/>
      <c r="J694" s="712"/>
      <c r="K694" s="712"/>
      <c r="L694" s="670"/>
      <c r="M694" s="670"/>
      <c r="N694" s="670"/>
    </row>
    <row r="695" spans="1:14" s="714" customFormat="1">
      <c r="A695" s="1398"/>
      <c r="C695" s="670"/>
      <c r="D695" s="670"/>
      <c r="E695" s="712"/>
      <c r="F695" s="712"/>
      <c r="G695" s="670"/>
      <c r="H695" s="670"/>
      <c r="I695" s="1586"/>
      <c r="J695" s="712"/>
      <c r="K695" s="712"/>
      <c r="L695" s="670"/>
      <c r="M695" s="670"/>
      <c r="N695" s="670"/>
    </row>
    <row r="696" spans="1:14" s="714" customFormat="1">
      <c r="A696" s="1398"/>
      <c r="C696" s="670"/>
      <c r="D696" s="670"/>
      <c r="E696" s="712"/>
      <c r="F696" s="712"/>
      <c r="G696" s="670"/>
      <c r="H696" s="670"/>
      <c r="I696" s="1586"/>
      <c r="J696" s="712"/>
      <c r="K696" s="712"/>
      <c r="L696" s="670"/>
      <c r="M696" s="670"/>
      <c r="N696" s="670"/>
    </row>
    <row r="697" spans="1:14" s="714" customFormat="1">
      <c r="A697" s="1398"/>
      <c r="C697" s="670"/>
      <c r="D697" s="670"/>
      <c r="E697" s="712"/>
      <c r="F697" s="712"/>
      <c r="G697" s="670"/>
      <c r="H697" s="670"/>
      <c r="I697" s="1586"/>
      <c r="J697" s="712"/>
      <c r="K697" s="712"/>
      <c r="L697" s="670"/>
      <c r="M697" s="670"/>
      <c r="N697" s="670"/>
    </row>
    <row r="698" spans="1:14" s="714" customFormat="1">
      <c r="A698" s="1398"/>
      <c r="C698" s="670"/>
      <c r="D698" s="670"/>
      <c r="E698" s="712"/>
      <c r="F698" s="712"/>
      <c r="G698" s="670"/>
      <c r="H698" s="670"/>
      <c r="I698" s="1586"/>
      <c r="J698" s="712"/>
      <c r="K698" s="712"/>
      <c r="L698" s="670"/>
      <c r="M698" s="670"/>
      <c r="N698" s="670"/>
    </row>
    <row r="699" spans="1:14" s="714" customFormat="1">
      <c r="A699" s="1398"/>
      <c r="C699" s="670"/>
      <c r="D699" s="670"/>
      <c r="E699" s="712"/>
      <c r="F699" s="712"/>
      <c r="G699" s="670"/>
      <c r="H699" s="670"/>
      <c r="I699" s="1586"/>
      <c r="J699" s="712"/>
      <c r="K699" s="712"/>
      <c r="L699" s="670"/>
      <c r="M699" s="670"/>
      <c r="N699" s="670"/>
    </row>
    <row r="700" spans="1:14" s="714" customFormat="1">
      <c r="A700" s="1398"/>
      <c r="C700" s="670"/>
      <c r="D700" s="670"/>
      <c r="E700" s="712"/>
      <c r="F700" s="712"/>
      <c r="G700" s="670"/>
      <c r="H700" s="670"/>
      <c r="I700" s="1586"/>
      <c r="J700" s="712"/>
      <c r="K700" s="712"/>
      <c r="L700" s="670"/>
      <c r="M700" s="670"/>
      <c r="N700" s="670"/>
    </row>
    <row r="701" spans="1:14" s="714" customFormat="1">
      <c r="A701" s="1398"/>
      <c r="C701" s="670"/>
      <c r="D701" s="670"/>
      <c r="E701" s="712"/>
      <c r="F701" s="712"/>
      <c r="G701" s="670"/>
      <c r="H701" s="670"/>
      <c r="I701" s="1586"/>
      <c r="J701" s="712"/>
      <c r="K701" s="712"/>
      <c r="L701" s="670"/>
      <c r="M701" s="670"/>
      <c r="N701" s="670"/>
    </row>
    <row r="702" spans="1:14" s="714" customFormat="1">
      <c r="A702" s="1398"/>
      <c r="C702" s="670"/>
      <c r="D702" s="670"/>
      <c r="E702" s="712"/>
      <c r="F702" s="712"/>
      <c r="G702" s="670"/>
      <c r="H702" s="670"/>
      <c r="I702" s="1586"/>
      <c r="J702" s="712"/>
      <c r="K702" s="712"/>
      <c r="L702" s="670"/>
      <c r="M702" s="670"/>
      <c r="N702" s="670"/>
    </row>
    <row r="703" spans="1:14" s="714" customFormat="1">
      <c r="A703" s="1398"/>
      <c r="C703" s="670"/>
      <c r="D703" s="670"/>
      <c r="E703" s="712"/>
      <c r="F703" s="712"/>
      <c r="G703" s="670"/>
      <c r="H703" s="670"/>
      <c r="I703" s="1586"/>
      <c r="J703" s="712"/>
      <c r="K703" s="712"/>
      <c r="L703" s="670"/>
      <c r="M703" s="670"/>
      <c r="N703" s="670"/>
    </row>
    <row r="704" spans="1:14" s="714" customFormat="1">
      <c r="A704" s="1398"/>
      <c r="C704" s="670"/>
      <c r="D704" s="670"/>
      <c r="E704" s="712"/>
      <c r="F704" s="712"/>
      <c r="G704" s="670"/>
      <c r="H704" s="670"/>
      <c r="I704" s="1586"/>
      <c r="J704" s="712"/>
      <c r="K704" s="712"/>
      <c r="L704" s="670"/>
      <c r="M704" s="670"/>
      <c r="N704" s="670"/>
    </row>
    <row r="705" spans="1:82" s="714" customFormat="1">
      <c r="A705" s="1398"/>
      <c r="C705" s="670"/>
      <c r="D705" s="670"/>
      <c r="E705" s="712"/>
      <c r="F705" s="712"/>
      <c r="G705" s="670"/>
      <c r="H705" s="670"/>
      <c r="I705" s="1586"/>
      <c r="J705" s="712"/>
      <c r="K705" s="712"/>
      <c r="L705" s="670"/>
      <c r="M705" s="670"/>
      <c r="N705" s="670"/>
    </row>
    <row r="706" spans="1:82" s="714" customFormat="1">
      <c r="A706" s="1398"/>
      <c r="C706" s="670"/>
      <c r="D706" s="670"/>
      <c r="E706" s="712"/>
      <c r="F706" s="712"/>
      <c r="G706" s="670"/>
      <c r="H706" s="670"/>
      <c r="I706" s="1586"/>
      <c r="J706" s="712"/>
      <c r="K706" s="712"/>
      <c r="L706" s="670"/>
      <c r="M706" s="670"/>
      <c r="N706" s="670"/>
    </row>
    <row r="707" spans="1:82" s="714" customFormat="1">
      <c r="A707" s="1398"/>
      <c r="C707" s="670"/>
      <c r="D707" s="670"/>
      <c r="E707" s="712"/>
      <c r="F707" s="712"/>
      <c r="G707" s="670"/>
      <c r="H707" s="670"/>
      <c r="I707" s="1586"/>
      <c r="J707" s="712"/>
      <c r="K707" s="712"/>
      <c r="L707" s="670"/>
      <c r="M707" s="670"/>
      <c r="N707" s="670"/>
    </row>
    <row r="708" spans="1:82" s="714" customFormat="1">
      <c r="A708" s="1398"/>
      <c r="C708" s="670"/>
      <c r="D708" s="670"/>
      <c r="E708" s="712"/>
      <c r="F708" s="712"/>
      <c r="G708" s="670"/>
      <c r="H708" s="670"/>
      <c r="I708" s="1586"/>
      <c r="J708" s="712"/>
      <c r="K708" s="712"/>
      <c r="L708" s="670"/>
      <c r="M708" s="670"/>
      <c r="N708" s="670"/>
    </row>
    <row r="709" spans="1:82" s="714" customFormat="1">
      <c r="A709" s="1398"/>
      <c r="C709" s="670"/>
      <c r="D709" s="670"/>
      <c r="E709" s="712"/>
      <c r="F709" s="712"/>
      <c r="G709" s="670"/>
      <c r="H709" s="670"/>
      <c r="I709" s="1586"/>
      <c r="J709" s="712"/>
      <c r="K709" s="712"/>
      <c r="L709" s="670"/>
      <c r="M709" s="670"/>
      <c r="N709" s="670"/>
    </row>
    <row r="710" spans="1:82" s="714" customFormat="1">
      <c r="A710" s="1398"/>
      <c r="C710" s="670"/>
      <c r="D710" s="670"/>
      <c r="E710" s="712"/>
      <c r="F710" s="712"/>
      <c r="G710" s="670"/>
      <c r="H710" s="670"/>
      <c r="I710" s="1586"/>
      <c r="J710" s="712"/>
      <c r="K710" s="712"/>
      <c r="L710" s="670"/>
      <c r="M710" s="670"/>
      <c r="N710" s="670"/>
    </row>
    <row r="711" spans="1:82" s="1405" customFormat="1">
      <c r="A711" s="1404"/>
      <c r="C711" s="1406"/>
      <c r="D711" s="1407"/>
      <c r="E711" s="1408"/>
      <c r="F711" s="1408"/>
      <c r="G711" s="1406"/>
      <c r="H711" s="1407"/>
      <c r="I711" s="1587"/>
      <c r="J711" s="1408"/>
      <c r="K711" s="1409"/>
      <c r="L711" s="1410"/>
      <c r="M711" s="670"/>
      <c r="N711" s="670"/>
      <c r="O711" s="714"/>
      <c r="P711" s="714"/>
      <c r="Q711" s="714"/>
      <c r="R711" s="714"/>
      <c r="S711" s="714"/>
      <c r="T711" s="714"/>
      <c r="U711" s="714"/>
      <c r="V711" s="714"/>
      <c r="W711" s="714"/>
      <c r="X711" s="714"/>
      <c r="Y711" s="714"/>
      <c r="Z711" s="714"/>
      <c r="AA711" s="714"/>
      <c r="AB711" s="714"/>
      <c r="AC711" s="714"/>
      <c r="AD711" s="714"/>
      <c r="AE711" s="714"/>
      <c r="AF711" s="714"/>
      <c r="AG711" s="714"/>
      <c r="AH711" s="714"/>
      <c r="AI711" s="714"/>
      <c r="AJ711" s="714"/>
      <c r="AK711" s="714"/>
      <c r="AL711" s="714"/>
      <c r="AM711" s="714"/>
      <c r="AN711" s="714"/>
      <c r="AO711" s="714"/>
      <c r="AP711" s="714"/>
      <c r="AQ711" s="714"/>
      <c r="AR711" s="714"/>
      <c r="AS711" s="714"/>
      <c r="AT711" s="714"/>
      <c r="AU711" s="714"/>
      <c r="AV711" s="714"/>
      <c r="AW711" s="714"/>
      <c r="AX711" s="714"/>
      <c r="AY711" s="714"/>
      <c r="AZ711" s="714"/>
      <c r="BA711" s="714"/>
      <c r="BB711" s="714"/>
      <c r="BC711" s="714"/>
      <c r="BD711" s="714"/>
      <c r="BE711" s="714"/>
      <c r="BF711" s="714"/>
      <c r="BG711" s="714"/>
      <c r="BH711" s="714"/>
      <c r="BI711" s="714"/>
      <c r="BJ711" s="714"/>
      <c r="BK711" s="714"/>
      <c r="BL711" s="714"/>
      <c r="BM711" s="714"/>
      <c r="BN711" s="714"/>
      <c r="BO711" s="714"/>
      <c r="BP711" s="714"/>
      <c r="BQ711" s="1395"/>
      <c r="BR711" s="1395"/>
      <c r="BS711" s="1395"/>
      <c r="BT711" s="1395"/>
      <c r="BU711" s="1395"/>
      <c r="BV711" s="1395"/>
      <c r="BW711" s="1395"/>
      <c r="BX711" s="1395"/>
      <c r="BY711" s="1395"/>
      <c r="BZ711" s="1395"/>
      <c r="CA711" s="1395"/>
      <c r="CB711" s="1395"/>
      <c r="CC711" s="1395"/>
      <c r="CD711" s="1395"/>
    </row>
  </sheetData>
  <mergeCells count="3">
    <mergeCell ref="A1:L1"/>
    <mergeCell ref="E2:G2"/>
    <mergeCell ref="I2:J2"/>
  </mergeCells>
  <pageMargins left="0.70866141732283505" right="0.70866141732283505" top="0.74803149606299202" bottom="0.74803149606299202" header="0.31496062992126" footer="0.31496062992126"/>
  <pageSetup paperSize="9" scale="8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F201"/>
  <sheetViews>
    <sheetView zoomScaleNormal="100" workbookViewId="0">
      <pane ySplit="2" topLeftCell="A107" activePane="bottomLeft" state="frozen"/>
      <selection activeCell="A3" sqref="A3"/>
      <selection pane="bottomLeft" activeCell="S119" sqref="S119"/>
    </sheetView>
  </sheetViews>
  <sheetFormatPr defaultColWidth="19.1796875" defaultRowHeight="15.5"/>
  <cols>
    <col min="1" max="1" width="11.1796875" style="669" customWidth="1"/>
    <col min="2" max="2" width="42.26953125" style="670" customWidth="1"/>
    <col min="3" max="3" width="22.7265625" style="670" hidden="1" customWidth="1"/>
    <col min="4" max="4" width="21.7265625" style="670" customWidth="1"/>
    <col min="5" max="5" width="19.1796875" style="670" hidden="1" customWidth="1"/>
    <col min="6" max="6" width="19.1796875" style="670" customWidth="1"/>
    <col min="7" max="10" width="19.1796875" style="670" hidden="1" customWidth="1"/>
    <col min="11" max="11" width="19.1796875" style="670" customWidth="1"/>
    <col min="12" max="13" width="19.1796875" style="670" hidden="1" customWidth="1"/>
    <col min="14" max="14" width="19.1796875" style="670" customWidth="1"/>
    <col min="15" max="15" width="20.81640625" style="671" hidden="1" customWidth="1"/>
    <col min="16" max="16" width="21.7265625" style="671" customWidth="1"/>
    <col min="17" max="17" width="22.7265625" style="670" customWidth="1"/>
    <col min="18" max="16384" width="19.1796875" style="670"/>
  </cols>
  <sheetData>
    <row r="1" spans="1:17" s="667" customFormat="1" ht="27.75" customHeight="1">
      <c r="A1" s="2375" t="s">
        <v>446</v>
      </c>
      <c r="B1" s="2375"/>
      <c r="C1" s="2375"/>
      <c r="D1" s="2375"/>
      <c r="E1" s="2375"/>
      <c r="F1" s="2375"/>
      <c r="G1" s="2375"/>
      <c r="H1" s="2375"/>
      <c r="I1" s="2375"/>
      <c r="J1" s="2375"/>
      <c r="K1" s="2375"/>
      <c r="L1" s="2375"/>
      <c r="M1" s="2375"/>
      <c r="N1" s="2375"/>
      <c r="O1" s="2375"/>
      <c r="P1" s="2375"/>
      <c r="Q1" s="2375"/>
    </row>
    <row r="2" spans="1:17" ht="75">
      <c r="A2" s="672"/>
      <c r="B2" s="673"/>
      <c r="C2" s="533" t="s">
        <v>447</v>
      </c>
      <c r="D2" s="1737" t="s">
        <v>198</v>
      </c>
      <c r="E2" s="533" t="s">
        <v>836</v>
      </c>
      <c r="F2" s="673" t="s">
        <v>448</v>
      </c>
      <c r="G2" s="533" t="s">
        <v>449</v>
      </c>
      <c r="H2" s="533" t="s">
        <v>450</v>
      </c>
      <c r="I2" s="533" t="s">
        <v>451</v>
      </c>
      <c r="J2" s="533" t="s">
        <v>452</v>
      </c>
      <c r="K2" s="673" t="s">
        <v>453</v>
      </c>
      <c r="L2" s="533" t="s">
        <v>454</v>
      </c>
      <c r="M2" s="533" t="s">
        <v>455</v>
      </c>
      <c r="N2" s="673" t="s">
        <v>456</v>
      </c>
      <c r="O2" s="673" t="s">
        <v>457</v>
      </c>
      <c r="P2" s="673" t="s">
        <v>458</v>
      </c>
      <c r="Q2" s="540" t="s">
        <v>28</v>
      </c>
    </row>
    <row r="3" spans="1:17">
      <c r="A3" s="672"/>
      <c r="B3" s="673" t="s">
        <v>29</v>
      </c>
      <c r="C3" s="675"/>
      <c r="D3" s="673"/>
      <c r="E3" s="536"/>
      <c r="F3" s="673"/>
      <c r="G3" s="536"/>
      <c r="H3" s="673"/>
      <c r="I3" s="673"/>
      <c r="J3" s="673"/>
      <c r="K3" s="673"/>
      <c r="L3" s="536"/>
      <c r="M3" s="673"/>
      <c r="N3" s="673"/>
      <c r="O3" s="673"/>
      <c r="P3" s="673"/>
      <c r="Q3" s="647"/>
    </row>
    <row r="4" spans="1:17">
      <c r="A4" s="676">
        <v>2110101</v>
      </c>
      <c r="B4" s="677" t="s">
        <v>30</v>
      </c>
      <c r="C4" s="536">
        <v>44270756</v>
      </c>
      <c r="D4" s="688">
        <f>SUM(C4)</f>
        <v>44270756</v>
      </c>
      <c r="E4" s="536"/>
      <c r="F4" s="688">
        <f>SUM(E4)</f>
        <v>0</v>
      </c>
      <c r="G4" s="679"/>
      <c r="H4" s="679"/>
      <c r="I4" s="688"/>
      <c r="J4" s="688"/>
      <c r="K4" s="688">
        <f>SUM(G4:J4)</f>
        <v>0</v>
      </c>
      <c r="L4" s="679"/>
      <c r="M4" s="679"/>
      <c r="N4" s="688">
        <f>SUM(L4:M4)</f>
        <v>0</v>
      </c>
      <c r="O4" s="688"/>
      <c r="P4" s="688">
        <f>SUM(O4)</f>
        <v>0</v>
      </c>
      <c r="Q4" s="691">
        <f>SUM(P4+N4+K4+F4+D4)</f>
        <v>44270756</v>
      </c>
    </row>
    <row r="5" spans="1:17" ht="31">
      <c r="A5" s="676">
        <v>2710102</v>
      </c>
      <c r="B5" s="677" t="s">
        <v>894</v>
      </c>
      <c r="C5" s="536">
        <v>2029717</v>
      </c>
      <c r="D5" s="688">
        <f t="shared" ref="D5:D68" si="0">SUM(C5)</f>
        <v>2029717</v>
      </c>
      <c r="E5" s="536"/>
      <c r="F5" s="688">
        <f t="shared" ref="F5:F14" si="1">SUM(E5)</f>
        <v>0</v>
      </c>
      <c r="G5" s="679"/>
      <c r="H5" s="679"/>
      <c r="I5" s="688"/>
      <c r="J5" s="688"/>
      <c r="K5" s="688">
        <f t="shared" ref="K5:K68" si="2">SUM(G5:J5)</f>
        <v>0</v>
      </c>
      <c r="L5" s="679"/>
      <c r="M5" s="679"/>
      <c r="N5" s="688">
        <f t="shared" ref="N5:N68" si="3">SUM(L5:M5)</f>
        <v>0</v>
      </c>
      <c r="O5" s="688"/>
      <c r="P5" s="688">
        <f t="shared" ref="P5:P68" si="4">SUM(O5)</f>
        <v>0</v>
      </c>
      <c r="Q5" s="691">
        <f t="shared" ref="Q5:Q68" si="5">SUM(P5+N5+K5+F5+D5)</f>
        <v>2029717</v>
      </c>
    </row>
    <row r="6" spans="1:17">
      <c r="A6" s="681">
        <v>2110201</v>
      </c>
      <c r="B6" s="677" t="s">
        <v>896</v>
      </c>
      <c r="C6" s="536">
        <v>19452500</v>
      </c>
      <c r="D6" s="688">
        <f t="shared" si="0"/>
        <v>19452500</v>
      </c>
      <c r="E6" s="536"/>
      <c r="F6" s="688">
        <f t="shared" si="1"/>
        <v>0</v>
      </c>
      <c r="G6" s="679"/>
      <c r="H6" s="679"/>
      <c r="I6" s="688"/>
      <c r="J6" s="688"/>
      <c r="K6" s="688">
        <f t="shared" si="2"/>
        <v>0</v>
      </c>
      <c r="L6" s="679"/>
      <c r="M6" s="679"/>
      <c r="N6" s="688">
        <f t="shared" si="3"/>
        <v>0</v>
      </c>
      <c r="O6" s="688"/>
      <c r="P6" s="688">
        <f t="shared" si="4"/>
        <v>0</v>
      </c>
      <c r="Q6" s="691">
        <f t="shared" si="5"/>
        <v>19452500</v>
      </c>
    </row>
    <row r="7" spans="1:17" hidden="1">
      <c r="A7" s="676">
        <v>2710102</v>
      </c>
      <c r="B7" s="677" t="s">
        <v>31</v>
      </c>
      <c r="C7" s="536"/>
      <c r="D7" s="688">
        <f t="shared" si="0"/>
        <v>0</v>
      </c>
      <c r="E7" s="536"/>
      <c r="F7" s="688">
        <f t="shared" si="1"/>
        <v>0</v>
      </c>
      <c r="G7" s="679"/>
      <c r="H7" s="679"/>
      <c r="I7" s="688"/>
      <c r="J7" s="688"/>
      <c r="K7" s="688">
        <f t="shared" si="2"/>
        <v>0</v>
      </c>
      <c r="L7" s="679"/>
      <c r="M7" s="679"/>
      <c r="N7" s="688">
        <f t="shared" si="3"/>
        <v>0</v>
      </c>
      <c r="O7" s="688"/>
      <c r="P7" s="688">
        <f t="shared" si="4"/>
        <v>0</v>
      </c>
      <c r="Q7" s="691">
        <f t="shared" si="5"/>
        <v>0</v>
      </c>
    </row>
    <row r="8" spans="1:17" hidden="1">
      <c r="A8" s="676">
        <v>2110202</v>
      </c>
      <c r="B8" s="677" t="s">
        <v>41</v>
      </c>
      <c r="C8" s="536"/>
      <c r="D8" s="688">
        <f t="shared" si="0"/>
        <v>0</v>
      </c>
      <c r="E8" s="536"/>
      <c r="F8" s="688">
        <f t="shared" si="1"/>
        <v>0</v>
      </c>
      <c r="G8" s="679"/>
      <c r="H8" s="679"/>
      <c r="I8" s="688"/>
      <c r="J8" s="688"/>
      <c r="K8" s="688">
        <f t="shared" si="2"/>
        <v>0</v>
      </c>
      <c r="L8" s="679"/>
      <c r="M8" s="679"/>
      <c r="N8" s="688">
        <f t="shared" si="3"/>
        <v>0</v>
      </c>
      <c r="O8" s="688"/>
      <c r="P8" s="688">
        <f t="shared" si="4"/>
        <v>0</v>
      </c>
      <c r="Q8" s="691">
        <f t="shared" si="5"/>
        <v>0</v>
      </c>
    </row>
    <row r="9" spans="1:17" ht="31">
      <c r="A9" s="681">
        <v>2120101</v>
      </c>
      <c r="B9" s="677" t="s">
        <v>459</v>
      </c>
      <c r="C9" s="536">
        <v>3076077</v>
      </c>
      <c r="D9" s="688">
        <f t="shared" si="0"/>
        <v>3076077</v>
      </c>
      <c r="E9" s="536"/>
      <c r="F9" s="688">
        <f t="shared" si="1"/>
        <v>0</v>
      </c>
      <c r="G9" s="679"/>
      <c r="H9" s="679"/>
      <c r="I9" s="688"/>
      <c r="J9" s="688"/>
      <c r="K9" s="688">
        <f t="shared" si="2"/>
        <v>0</v>
      </c>
      <c r="L9" s="679"/>
      <c r="M9" s="679"/>
      <c r="N9" s="688">
        <f t="shared" si="3"/>
        <v>0</v>
      </c>
      <c r="O9" s="688"/>
      <c r="P9" s="688">
        <f t="shared" si="4"/>
        <v>0</v>
      </c>
      <c r="Q9" s="691">
        <f t="shared" si="5"/>
        <v>3076077</v>
      </c>
    </row>
    <row r="10" spans="1:17">
      <c r="A10" s="676">
        <v>2110303</v>
      </c>
      <c r="B10" s="680" t="s">
        <v>895</v>
      </c>
      <c r="C10" s="536">
        <v>251000</v>
      </c>
      <c r="D10" s="688">
        <f t="shared" si="0"/>
        <v>251000</v>
      </c>
      <c r="E10" s="536"/>
      <c r="F10" s="688">
        <f t="shared" si="1"/>
        <v>0</v>
      </c>
      <c r="G10" s="679"/>
      <c r="H10" s="679"/>
      <c r="I10" s="688"/>
      <c r="J10" s="688"/>
      <c r="K10" s="688">
        <f t="shared" si="2"/>
        <v>0</v>
      </c>
      <c r="L10" s="679"/>
      <c r="M10" s="679"/>
      <c r="N10" s="688">
        <f t="shared" si="3"/>
        <v>0</v>
      </c>
      <c r="O10" s="688"/>
      <c r="P10" s="688">
        <f t="shared" si="4"/>
        <v>0</v>
      </c>
      <c r="Q10" s="691">
        <f t="shared" si="5"/>
        <v>251000</v>
      </c>
    </row>
    <row r="11" spans="1:17">
      <c r="A11" s="676">
        <v>2110301</v>
      </c>
      <c r="B11" s="677" t="s">
        <v>34</v>
      </c>
      <c r="C11" s="536">
        <v>2123197</v>
      </c>
      <c r="D11" s="688">
        <f t="shared" si="0"/>
        <v>2123197</v>
      </c>
      <c r="E11" s="536"/>
      <c r="F11" s="688">
        <f t="shared" si="1"/>
        <v>0</v>
      </c>
      <c r="G11" s="679"/>
      <c r="H11" s="679"/>
      <c r="I11" s="688"/>
      <c r="J11" s="688"/>
      <c r="K11" s="688">
        <f t="shared" si="2"/>
        <v>0</v>
      </c>
      <c r="L11" s="679"/>
      <c r="M11" s="679"/>
      <c r="N11" s="688">
        <f t="shared" si="3"/>
        <v>0</v>
      </c>
      <c r="O11" s="688"/>
      <c r="P11" s="688">
        <f t="shared" si="4"/>
        <v>0</v>
      </c>
      <c r="Q11" s="691">
        <f t="shared" si="5"/>
        <v>2123197</v>
      </c>
    </row>
    <row r="12" spans="1:17">
      <c r="A12" s="676">
        <v>2110320</v>
      </c>
      <c r="B12" s="680" t="s">
        <v>35</v>
      </c>
      <c r="C12" s="536">
        <v>251000</v>
      </c>
      <c r="D12" s="688">
        <f t="shared" si="0"/>
        <v>251000</v>
      </c>
      <c r="E12" s="536"/>
      <c r="F12" s="688">
        <f t="shared" si="1"/>
        <v>0</v>
      </c>
      <c r="G12" s="679"/>
      <c r="H12" s="679"/>
      <c r="I12" s="688"/>
      <c r="J12" s="688"/>
      <c r="K12" s="688">
        <f t="shared" si="2"/>
        <v>0</v>
      </c>
      <c r="L12" s="679"/>
      <c r="M12" s="679"/>
      <c r="N12" s="688">
        <f t="shared" si="3"/>
        <v>0</v>
      </c>
      <c r="O12" s="688"/>
      <c r="P12" s="688">
        <f t="shared" si="4"/>
        <v>0</v>
      </c>
      <c r="Q12" s="691">
        <f t="shared" si="5"/>
        <v>251000</v>
      </c>
    </row>
    <row r="13" spans="1:17">
      <c r="A13" s="676">
        <v>2110314</v>
      </c>
      <c r="B13" s="680" t="s">
        <v>210</v>
      </c>
      <c r="C13" s="536">
        <v>623197</v>
      </c>
      <c r="D13" s="688">
        <f t="shared" si="0"/>
        <v>623197</v>
      </c>
      <c r="E13" s="536"/>
      <c r="F13" s="688">
        <f t="shared" si="1"/>
        <v>0</v>
      </c>
      <c r="G13" s="679"/>
      <c r="H13" s="679"/>
      <c r="I13" s="688"/>
      <c r="J13" s="688"/>
      <c r="K13" s="688">
        <f t="shared" si="2"/>
        <v>0</v>
      </c>
      <c r="L13" s="679"/>
      <c r="M13" s="679"/>
      <c r="N13" s="688">
        <f t="shared" si="3"/>
        <v>0</v>
      </c>
      <c r="O13" s="688"/>
      <c r="P13" s="688">
        <f t="shared" si="4"/>
        <v>0</v>
      </c>
      <c r="Q13" s="691">
        <f t="shared" si="5"/>
        <v>623197</v>
      </c>
    </row>
    <row r="14" spans="1:17" ht="31">
      <c r="A14" s="681">
        <v>2110201</v>
      </c>
      <c r="B14" s="677" t="s">
        <v>912</v>
      </c>
      <c r="C14" s="536">
        <v>10000000</v>
      </c>
      <c r="D14" s="688">
        <f t="shared" si="0"/>
        <v>10000000</v>
      </c>
      <c r="E14" s="536"/>
      <c r="F14" s="688">
        <f t="shared" si="1"/>
        <v>0</v>
      </c>
      <c r="G14" s="679"/>
      <c r="H14" s="679"/>
      <c r="I14" s="688"/>
      <c r="J14" s="688"/>
      <c r="K14" s="688">
        <f t="shared" si="2"/>
        <v>0</v>
      </c>
      <c r="L14" s="679"/>
      <c r="M14" s="679"/>
      <c r="N14" s="688">
        <f t="shared" si="3"/>
        <v>0</v>
      </c>
      <c r="O14" s="688"/>
      <c r="P14" s="688">
        <f t="shared" si="4"/>
        <v>0</v>
      </c>
      <c r="Q14" s="691">
        <f t="shared" si="5"/>
        <v>10000000</v>
      </c>
    </row>
    <row r="15" spans="1:17">
      <c r="A15" s="682"/>
      <c r="B15" s="674" t="s">
        <v>39</v>
      </c>
      <c r="C15" s="683">
        <f>SUM(C4:C14)</f>
        <v>82077444</v>
      </c>
      <c r="D15" s="683">
        <f t="shared" si="0"/>
        <v>82077444</v>
      </c>
      <c r="E15" s="683">
        <f t="shared" ref="E15:O15" si="6">SUM(E4:E14)</f>
        <v>0</v>
      </c>
      <c r="F15" s="683">
        <f t="shared" si="6"/>
        <v>0</v>
      </c>
      <c r="G15" s="683">
        <f t="shared" si="6"/>
        <v>0</v>
      </c>
      <c r="H15" s="683">
        <f t="shared" si="6"/>
        <v>0</v>
      </c>
      <c r="I15" s="683">
        <f t="shared" si="6"/>
        <v>0</v>
      </c>
      <c r="J15" s="683">
        <f t="shared" si="6"/>
        <v>0</v>
      </c>
      <c r="K15" s="683">
        <f t="shared" si="2"/>
        <v>0</v>
      </c>
      <c r="L15" s="683">
        <f t="shared" si="6"/>
        <v>0</v>
      </c>
      <c r="M15" s="683">
        <f t="shared" si="6"/>
        <v>0</v>
      </c>
      <c r="N15" s="683">
        <f t="shared" si="3"/>
        <v>0</v>
      </c>
      <c r="O15" s="683">
        <f t="shared" si="6"/>
        <v>0</v>
      </c>
      <c r="P15" s="1681">
        <f t="shared" si="4"/>
        <v>0</v>
      </c>
      <c r="Q15" s="703">
        <f t="shared" si="5"/>
        <v>82077444</v>
      </c>
    </row>
    <row r="16" spans="1:17">
      <c r="A16" s="645"/>
      <c r="B16" s="673" t="s">
        <v>40</v>
      </c>
      <c r="C16" s="707"/>
      <c r="D16" s="688"/>
      <c r="E16" s="707"/>
      <c r="F16" s="688"/>
      <c r="G16" s="679"/>
      <c r="H16" s="688"/>
      <c r="I16" s="688"/>
      <c r="J16" s="688"/>
      <c r="K16" s="688"/>
      <c r="L16" s="679"/>
      <c r="M16" s="688"/>
      <c r="N16" s="688"/>
      <c r="O16" s="688"/>
      <c r="P16" s="688"/>
      <c r="Q16" s="691"/>
    </row>
    <row r="17" spans="1:32" hidden="1">
      <c r="A17" s="681">
        <v>2110201</v>
      </c>
      <c r="B17" s="677" t="s">
        <v>896</v>
      </c>
      <c r="C17" s="1420"/>
      <c r="D17" s="688">
        <f t="shared" si="0"/>
        <v>0</v>
      </c>
      <c r="E17" s="707"/>
      <c r="F17" s="688">
        <f>SUM(E17)</f>
        <v>0</v>
      </c>
      <c r="G17" s="707"/>
      <c r="H17" s="707"/>
      <c r="I17" s="716"/>
      <c r="J17" s="716"/>
      <c r="K17" s="688">
        <f t="shared" si="2"/>
        <v>0</v>
      </c>
      <c r="L17" s="679"/>
      <c r="M17" s="679"/>
      <c r="N17" s="688">
        <f t="shared" si="3"/>
        <v>0</v>
      </c>
      <c r="O17" s="688"/>
      <c r="P17" s="688">
        <f t="shared" si="4"/>
        <v>0</v>
      </c>
      <c r="Q17" s="691">
        <f t="shared" si="5"/>
        <v>0</v>
      </c>
    </row>
    <row r="18" spans="1:32" ht="46.5" hidden="1">
      <c r="A18" s="676">
        <v>2110202</v>
      </c>
      <c r="B18" s="685" t="s">
        <v>897</v>
      </c>
      <c r="C18" s="1420"/>
      <c r="D18" s="688">
        <f t="shared" si="0"/>
        <v>0</v>
      </c>
      <c r="E18" s="707"/>
      <c r="F18" s="688">
        <f t="shared" ref="F18:F81" si="7">SUM(E18)</f>
        <v>0</v>
      </c>
      <c r="G18" s="707"/>
      <c r="H18" s="707"/>
      <c r="I18" s="716"/>
      <c r="J18" s="716"/>
      <c r="K18" s="688">
        <f t="shared" si="2"/>
        <v>0</v>
      </c>
      <c r="L18" s="679"/>
      <c r="M18" s="679"/>
      <c r="N18" s="688">
        <f t="shared" si="3"/>
        <v>0</v>
      </c>
      <c r="O18" s="688"/>
      <c r="P18" s="688">
        <f t="shared" si="4"/>
        <v>0</v>
      </c>
      <c r="Q18" s="691">
        <f t="shared" si="5"/>
        <v>0</v>
      </c>
    </row>
    <row r="19" spans="1:32" hidden="1">
      <c r="A19" s="676">
        <v>2110302</v>
      </c>
      <c r="B19" s="680" t="s">
        <v>38</v>
      </c>
      <c r="C19" s="1420"/>
      <c r="D19" s="688">
        <f t="shared" si="0"/>
        <v>0</v>
      </c>
      <c r="E19" s="707"/>
      <c r="F19" s="688">
        <f t="shared" si="7"/>
        <v>0</v>
      </c>
      <c r="G19" s="707"/>
      <c r="H19" s="707"/>
      <c r="I19" s="716"/>
      <c r="J19" s="716"/>
      <c r="K19" s="688">
        <f t="shared" si="2"/>
        <v>0</v>
      </c>
      <c r="L19" s="679"/>
      <c r="M19" s="679"/>
      <c r="N19" s="688">
        <f t="shared" si="3"/>
        <v>0</v>
      </c>
      <c r="O19" s="688"/>
      <c r="P19" s="688">
        <f t="shared" si="4"/>
        <v>0</v>
      </c>
      <c r="Q19" s="691">
        <f t="shared" si="5"/>
        <v>0</v>
      </c>
    </row>
    <row r="20" spans="1:32" hidden="1">
      <c r="A20" s="686">
        <v>2110316</v>
      </c>
      <c r="B20" s="687" t="s">
        <v>43</v>
      </c>
      <c r="C20" s="1420"/>
      <c r="D20" s="688">
        <f t="shared" si="0"/>
        <v>0</v>
      </c>
      <c r="E20" s="707"/>
      <c r="F20" s="688">
        <f t="shared" si="7"/>
        <v>0</v>
      </c>
      <c r="G20" s="707"/>
      <c r="H20" s="707"/>
      <c r="I20" s="716"/>
      <c r="J20" s="716"/>
      <c r="K20" s="688">
        <f t="shared" si="2"/>
        <v>0</v>
      </c>
      <c r="L20" s="679"/>
      <c r="M20" s="679"/>
      <c r="N20" s="688">
        <f t="shared" si="3"/>
        <v>0</v>
      </c>
      <c r="O20" s="688"/>
      <c r="P20" s="688">
        <f t="shared" si="4"/>
        <v>0</v>
      </c>
      <c r="Q20" s="691">
        <f t="shared" si="5"/>
        <v>0</v>
      </c>
      <c r="Z20" s="670">
        <v>50000</v>
      </c>
    </row>
    <row r="21" spans="1:32" ht="31">
      <c r="A21" s="676">
        <v>2120103</v>
      </c>
      <c r="B21" s="677" t="s">
        <v>459</v>
      </c>
      <c r="C21" s="1420">
        <v>507109</v>
      </c>
      <c r="D21" s="688">
        <f t="shared" si="0"/>
        <v>507109</v>
      </c>
      <c r="E21" s="707"/>
      <c r="F21" s="688">
        <f t="shared" si="7"/>
        <v>0</v>
      </c>
      <c r="G21" s="707"/>
      <c r="H21" s="707"/>
      <c r="I21" s="716"/>
      <c r="J21" s="716"/>
      <c r="K21" s="688">
        <f t="shared" si="2"/>
        <v>0</v>
      </c>
      <c r="L21" s="679"/>
      <c r="M21" s="679"/>
      <c r="N21" s="688">
        <f t="shared" si="3"/>
        <v>0</v>
      </c>
      <c r="O21" s="688"/>
      <c r="P21" s="688">
        <f t="shared" si="4"/>
        <v>0</v>
      </c>
      <c r="Q21" s="691">
        <f t="shared" si="5"/>
        <v>507109</v>
      </c>
    </row>
    <row r="22" spans="1:32">
      <c r="A22" s="676">
        <v>2210101</v>
      </c>
      <c r="B22" s="680" t="s">
        <v>898</v>
      </c>
      <c r="C22" s="1420">
        <v>300000</v>
      </c>
      <c r="D22" s="688">
        <f t="shared" si="0"/>
        <v>300000</v>
      </c>
      <c r="E22" s="707"/>
      <c r="F22" s="688">
        <f t="shared" si="7"/>
        <v>0</v>
      </c>
      <c r="G22" s="707"/>
      <c r="H22" s="707"/>
      <c r="I22" s="716"/>
      <c r="J22" s="716"/>
      <c r="K22" s="688">
        <f t="shared" si="2"/>
        <v>0</v>
      </c>
      <c r="L22" s="679"/>
      <c r="M22" s="679"/>
      <c r="N22" s="688">
        <f t="shared" si="3"/>
        <v>0</v>
      </c>
      <c r="O22" s="688"/>
      <c r="P22" s="688">
        <f t="shared" si="4"/>
        <v>0</v>
      </c>
      <c r="Q22" s="691">
        <f t="shared" si="5"/>
        <v>300000</v>
      </c>
    </row>
    <row r="23" spans="1:32">
      <c r="A23" s="681">
        <v>2210102</v>
      </c>
      <c r="B23" s="680" t="s">
        <v>45</v>
      </c>
      <c r="C23" s="1420">
        <v>20000</v>
      </c>
      <c r="D23" s="688">
        <f t="shared" si="0"/>
        <v>20000</v>
      </c>
      <c r="E23" s="707"/>
      <c r="F23" s="688">
        <f t="shared" si="7"/>
        <v>0</v>
      </c>
      <c r="G23" s="707"/>
      <c r="H23" s="707"/>
      <c r="I23" s="716"/>
      <c r="J23" s="716"/>
      <c r="K23" s="688">
        <f t="shared" si="2"/>
        <v>0</v>
      </c>
      <c r="L23" s="679"/>
      <c r="M23" s="679"/>
      <c r="N23" s="688">
        <f t="shared" si="3"/>
        <v>0</v>
      </c>
      <c r="O23" s="688"/>
      <c r="P23" s="688">
        <f t="shared" si="4"/>
        <v>0</v>
      </c>
      <c r="Q23" s="691">
        <f t="shared" si="5"/>
        <v>20000</v>
      </c>
    </row>
    <row r="24" spans="1:32" hidden="1">
      <c r="A24" s="676">
        <v>2210103</v>
      </c>
      <c r="B24" s="680" t="s">
        <v>46</v>
      </c>
      <c r="C24" s="1420"/>
      <c r="D24" s="688">
        <f t="shared" si="0"/>
        <v>0</v>
      </c>
      <c r="E24" s="707"/>
      <c r="F24" s="688">
        <f t="shared" si="7"/>
        <v>0</v>
      </c>
      <c r="G24" s="707"/>
      <c r="H24" s="707"/>
      <c r="I24" s="716"/>
      <c r="J24" s="716"/>
      <c r="K24" s="688">
        <f t="shared" si="2"/>
        <v>0</v>
      </c>
      <c r="L24" s="679"/>
      <c r="M24" s="679"/>
      <c r="N24" s="688">
        <f t="shared" si="3"/>
        <v>0</v>
      </c>
      <c r="O24" s="688"/>
      <c r="P24" s="688">
        <f t="shared" si="4"/>
        <v>0</v>
      </c>
      <c r="Q24" s="691">
        <f t="shared" si="5"/>
        <v>0</v>
      </c>
    </row>
    <row r="25" spans="1:32">
      <c r="A25" s="681">
        <v>2210104</v>
      </c>
      <c r="B25" s="677" t="s">
        <v>460</v>
      </c>
      <c r="C25" s="1420"/>
      <c r="D25" s="688">
        <f t="shared" si="0"/>
        <v>0</v>
      </c>
      <c r="E25" s="707">
        <v>21000000</v>
      </c>
      <c r="F25" s="688">
        <f t="shared" si="7"/>
        <v>21000000</v>
      </c>
      <c r="G25" s="707"/>
      <c r="H25" s="707"/>
      <c r="I25" s="716"/>
      <c r="J25" s="716"/>
      <c r="K25" s="688">
        <f t="shared" si="2"/>
        <v>0</v>
      </c>
      <c r="L25" s="679"/>
      <c r="M25" s="679"/>
      <c r="N25" s="688">
        <f t="shared" si="3"/>
        <v>0</v>
      </c>
      <c r="O25" s="688"/>
      <c r="P25" s="688">
        <f t="shared" si="4"/>
        <v>0</v>
      </c>
      <c r="Q25" s="691">
        <f t="shared" si="5"/>
        <v>21000000</v>
      </c>
    </row>
    <row r="26" spans="1:32" ht="31" hidden="1">
      <c r="A26" s="676">
        <v>2210105</v>
      </c>
      <c r="B26" s="677" t="s">
        <v>48</v>
      </c>
      <c r="C26" s="1420"/>
      <c r="D26" s="688">
        <f t="shared" si="0"/>
        <v>0</v>
      </c>
      <c r="E26" s="707"/>
      <c r="F26" s="688">
        <f t="shared" si="7"/>
        <v>0</v>
      </c>
      <c r="G26" s="707"/>
      <c r="H26" s="707"/>
      <c r="I26" s="716"/>
      <c r="J26" s="716"/>
      <c r="K26" s="688">
        <f t="shared" si="2"/>
        <v>0</v>
      </c>
      <c r="L26" s="679"/>
      <c r="M26" s="679"/>
      <c r="N26" s="688">
        <f t="shared" si="3"/>
        <v>0</v>
      </c>
      <c r="O26" s="688"/>
      <c r="P26" s="688">
        <f t="shared" si="4"/>
        <v>0</v>
      </c>
      <c r="Q26" s="691">
        <f t="shared" si="5"/>
        <v>0</v>
      </c>
    </row>
    <row r="27" spans="1:32" ht="31" hidden="1">
      <c r="A27" s="681">
        <v>2210201</v>
      </c>
      <c r="B27" s="677" t="s">
        <v>50</v>
      </c>
      <c r="C27" s="1420"/>
      <c r="D27" s="688">
        <f t="shared" si="0"/>
        <v>0</v>
      </c>
      <c r="E27" s="707"/>
      <c r="F27" s="688">
        <f t="shared" si="7"/>
        <v>0</v>
      </c>
      <c r="G27" s="707"/>
      <c r="H27" s="707"/>
      <c r="I27" s="716"/>
      <c r="J27" s="716"/>
      <c r="K27" s="688">
        <f t="shared" si="2"/>
        <v>0</v>
      </c>
      <c r="L27" s="679"/>
      <c r="M27" s="679"/>
      <c r="N27" s="688">
        <f t="shared" si="3"/>
        <v>0</v>
      </c>
      <c r="O27" s="688"/>
      <c r="P27" s="688">
        <f t="shared" si="4"/>
        <v>0</v>
      </c>
      <c r="Q27" s="691">
        <f t="shared" si="5"/>
        <v>0</v>
      </c>
    </row>
    <row r="28" spans="1:32" hidden="1">
      <c r="A28" s="681">
        <v>2210202</v>
      </c>
      <c r="B28" s="680" t="s">
        <v>51</v>
      </c>
      <c r="C28" s="1420"/>
      <c r="D28" s="688">
        <f t="shared" si="0"/>
        <v>0</v>
      </c>
      <c r="E28" s="707"/>
      <c r="F28" s="688">
        <f t="shared" si="7"/>
        <v>0</v>
      </c>
      <c r="G28" s="707"/>
      <c r="H28" s="707"/>
      <c r="I28" s="716"/>
      <c r="J28" s="716"/>
      <c r="K28" s="688">
        <f t="shared" si="2"/>
        <v>0</v>
      </c>
      <c r="L28" s="679"/>
      <c r="M28" s="679"/>
      <c r="N28" s="688">
        <f t="shared" si="3"/>
        <v>0</v>
      </c>
      <c r="O28" s="688"/>
      <c r="P28" s="688">
        <f t="shared" si="4"/>
        <v>0</v>
      </c>
      <c r="Q28" s="691">
        <f t="shared" si="5"/>
        <v>0</v>
      </c>
    </row>
    <row r="29" spans="1:32" hidden="1">
      <c r="A29" s="681">
        <v>2210203</v>
      </c>
      <c r="B29" s="677" t="s">
        <v>52</v>
      </c>
      <c r="C29" s="1420"/>
      <c r="D29" s="688">
        <f t="shared" si="0"/>
        <v>0</v>
      </c>
      <c r="E29" s="707"/>
      <c r="F29" s="688">
        <f t="shared" si="7"/>
        <v>0</v>
      </c>
      <c r="G29" s="707"/>
      <c r="H29" s="707"/>
      <c r="I29" s="716"/>
      <c r="J29" s="716"/>
      <c r="K29" s="688">
        <f t="shared" si="2"/>
        <v>0</v>
      </c>
      <c r="L29" s="679"/>
      <c r="M29" s="679"/>
      <c r="N29" s="688">
        <f t="shared" si="3"/>
        <v>0</v>
      </c>
      <c r="O29" s="688"/>
      <c r="P29" s="688">
        <f t="shared" si="4"/>
        <v>0</v>
      </c>
      <c r="Q29" s="691">
        <f t="shared" si="5"/>
        <v>0</v>
      </c>
    </row>
    <row r="30" spans="1:32" ht="31">
      <c r="A30" s="686">
        <v>2210301</v>
      </c>
      <c r="B30" s="687" t="s">
        <v>53</v>
      </c>
      <c r="C30" s="1420">
        <v>400000</v>
      </c>
      <c r="D30" s="688">
        <f t="shared" si="0"/>
        <v>400000</v>
      </c>
      <c r="E30" s="707">
        <v>300000</v>
      </c>
      <c r="F30" s="688">
        <f t="shared" si="7"/>
        <v>300000</v>
      </c>
      <c r="G30" s="707">
        <v>300000</v>
      </c>
      <c r="H30" s="707"/>
      <c r="I30" s="716"/>
      <c r="J30" s="716"/>
      <c r="K30" s="688">
        <f t="shared" si="2"/>
        <v>300000</v>
      </c>
      <c r="L30" s="679"/>
      <c r="M30" s="679"/>
      <c r="N30" s="688">
        <f t="shared" si="3"/>
        <v>0</v>
      </c>
      <c r="O30" s="688">
        <v>0</v>
      </c>
      <c r="P30" s="688">
        <f t="shared" si="4"/>
        <v>0</v>
      </c>
      <c r="Q30" s="691">
        <f t="shared" si="5"/>
        <v>1000000</v>
      </c>
    </row>
    <row r="31" spans="1:32">
      <c r="A31" s="676">
        <v>2210302</v>
      </c>
      <c r="B31" s="680" t="s">
        <v>54</v>
      </c>
      <c r="C31" s="1420">
        <v>700000</v>
      </c>
      <c r="D31" s="688">
        <f t="shared" si="0"/>
        <v>700000</v>
      </c>
      <c r="E31" s="707">
        <v>500000</v>
      </c>
      <c r="F31" s="688">
        <f t="shared" si="7"/>
        <v>500000</v>
      </c>
      <c r="G31" s="707">
        <v>500000</v>
      </c>
      <c r="H31" s="707"/>
      <c r="I31" s="1612"/>
      <c r="J31" s="1612"/>
      <c r="K31" s="688">
        <f t="shared" si="2"/>
        <v>500000</v>
      </c>
      <c r="L31" s="679"/>
      <c r="M31" s="679">
        <v>500000</v>
      </c>
      <c r="N31" s="688">
        <f t="shared" si="3"/>
        <v>500000</v>
      </c>
      <c r="O31" s="688">
        <v>0</v>
      </c>
      <c r="P31" s="688">
        <f t="shared" si="4"/>
        <v>0</v>
      </c>
      <c r="Q31" s="691">
        <f t="shared" si="5"/>
        <v>2200000</v>
      </c>
      <c r="W31" s="670">
        <v>0</v>
      </c>
      <c r="AA31" s="670">
        <v>400000</v>
      </c>
      <c r="AB31" s="670">
        <v>400000</v>
      </c>
      <c r="AF31" s="670">
        <v>400000</v>
      </c>
    </row>
    <row r="32" spans="1:32">
      <c r="A32" s="681">
        <v>2210303</v>
      </c>
      <c r="B32" s="677" t="s">
        <v>55</v>
      </c>
      <c r="C32" s="1420">
        <v>500000</v>
      </c>
      <c r="D32" s="688">
        <f t="shared" si="0"/>
        <v>500000</v>
      </c>
      <c r="E32" s="707">
        <v>500000</v>
      </c>
      <c r="F32" s="688">
        <f t="shared" si="7"/>
        <v>500000</v>
      </c>
      <c r="G32" s="707">
        <v>500000</v>
      </c>
      <c r="H32" s="707"/>
      <c r="I32" s="716"/>
      <c r="J32" s="716"/>
      <c r="K32" s="688">
        <f t="shared" si="2"/>
        <v>500000</v>
      </c>
      <c r="L32" s="679"/>
      <c r="M32" s="679">
        <v>500000</v>
      </c>
      <c r="N32" s="688">
        <f t="shared" si="3"/>
        <v>500000</v>
      </c>
      <c r="O32" s="688">
        <v>0</v>
      </c>
      <c r="P32" s="688">
        <f t="shared" si="4"/>
        <v>0</v>
      </c>
      <c r="Q32" s="691">
        <f t="shared" si="5"/>
        <v>2000000</v>
      </c>
      <c r="W32" s="670">
        <v>0</v>
      </c>
      <c r="AA32" s="670">
        <v>600000</v>
      </c>
      <c r="AB32" s="670">
        <v>600000</v>
      </c>
      <c r="AF32" s="670">
        <v>600000</v>
      </c>
    </row>
    <row r="33" spans="1:32" hidden="1">
      <c r="A33" s="681">
        <v>2210304</v>
      </c>
      <c r="B33" s="677" t="s">
        <v>56</v>
      </c>
      <c r="C33" s="1420"/>
      <c r="D33" s="688">
        <f t="shared" si="0"/>
        <v>0</v>
      </c>
      <c r="E33" s="707"/>
      <c r="F33" s="688">
        <f t="shared" si="7"/>
        <v>0</v>
      </c>
      <c r="G33" s="707"/>
      <c r="H33" s="707"/>
      <c r="I33" s="716"/>
      <c r="J33" s="716"/>
      <c r="K33" s="688">
        <f t="shared" si="2"/>
        <v>0</v>
      </c>
      <c r="L33" s="679"/>
      <c r="M33" s="679"/>
      <c r="N33" s="688">
        <f t="shared" si="3"/>
        <v>0</v>
      </c>
      <c r="O33" s="688">
        <v>0</v>
      </c>
      <c r="P33" s="688">
        <f t="shared" si="4"/>
        <v>0</v>
      </c>
      <c r="Q33" s="691">
        <f t="shared" si="5"/>
        <v>0</v>
      </c>
      <c r="W33" s="670">
        <v>0</v>
      </c>
      <c r="AA33" s="670">
        <v>0</v>
      </c>
      <c r="AB33" s="670">
        <v>0</v>
      </c>
      <c r="AF33" s="670">
        <v>0</v>
      </c>
    </row>
    <row r="34" spans="1:32">
      <c r="A34" s="681">
        <v>2210399</v>
      </c>
      <c r="B34" s="677" t="s">
        <v>900</v>
      </c>
      <c r="C34" s="1420">
        <v>400000</v>
      </c>
      <c r="D34" s="688">
        <f t="shared" si="0"/>
        <v>400000</v>
      </c>
      <c r="E34" s="707">
        <v>500000</v>
      </c>
      <c r="F34" s="688">
        <f t="shared" si="7"/>
        <v>500000</v>
      </c>
      <c r="G34" s="707">
        <v>500000</v>
      </c>
      <c r="H34" s="707"/>
      <c r="I34" s="716"/>
      <c r="J34" s="716"/>
      <c r="K34" s="688">
        <f t="shared" si="2"/>
        <v>500000</v>
      </c>
      <c r="L34" s="679"/>
      <c r="M34" s="679"/>
      <c r="N34" s="688">
        <f t="shared" si="3"/>
        <v>0</v>
      </c>
      <c r="O34" s="688">
        <v>0</v>
      </c>
      <c r="P34" s="688">
        <f t="shared" si="4"/>
        <v>0</v>
      </c>
      <c r="Q34" s="691">
        <f t="shared" si="5"/>
        <v>1400000</v>
      </c>
      <c r="W34" s="670">
        <v>0</v>
      </c>
      <c r="AA34" s="670">
        <v>400000</v>
      </c>
      <c r="AB34" s="670">
        <v>400000</v>
      </c>
      <c r="AF34" s="670">
        <v>400000</v>
      </c>
    </row>
    <row r="35" spans="1:32">
      <c r="A35" s="681">
        <v>2210401</v>
      </c>
      <c r="B35" s="677" t="s">
        <v>214</v>
      </c>
      <c r="C35" s="1420">
        <v>600000</v>
      </c>
      <c r="D35" s="688">
        <f t="shared" si="0"/>
        <v>600000</v>
      </c>
      <c r="E35" s="707">
        <v>500000</v>
      </c>
      <c r="F35" s="688">
        <f t="shared" si="7"/>
        <v>500000</v>
      </c>
      <c r="G35" s="707"/>
      <c r="H35" s="707"/>
      <c r="I35" s="716"/>
      <c r="J35" s="716"/>
      <c r="K35" s="688">
        <f t="shared" si="2"/>
        <v>0</v>
      </c>
      <c r="L35" s="679"/>
      <c r="M35" s="679"/>
      <c r="N35" s="688">
        <f t="shared" si="3"/>
        <v>0</v>
      </c>
      <c r="O35" s="688">
        <v>0</v>
      </c>
      <c r="P35" s="688">
        <f t="shared" si="4"/>
        <v>0</v>
      </c>
      <c r="Q35" s="691">
        <f t="shared" si="5"/>
        <v>1100000</v>
      </c>
      <c r="W35" s="670">
        <v>0</v>
      </c>
      <c r="AA35" s="670">
        <v>0</v>
      </c>
      <c r="AB35" s="670">
        <v>0</v>
      </c>
      <c r="AF35" s="670">
        <v>0</v>
      </c>
    </row>
    <row r="36" spans="1:32">
      <c r="A36" s="681">
        <v>2210403</v>
      </c>
      <c r="B36" s="677" t="s">
        <v>55</v>
      </c>
      <c r="C36" s="1420"/>
      <c r="D36" s="688">
        <f t="shared" si="0"/>
        <v>0</v>
      </c>
      <c r="E36" s="707"/>
      <c r="F36" s="688">
        <f t="shared" si="7"/>
        <v>0</v>
      </c>
      <c r="G36" s="707">
        <v>400000</v>
      </c>
      <c r="H36" s="707"/>
      <c r="I36" s="716"/>
      <c r="J36" s="716"/>
      <c r="K36" s="688">
        <f t="shared" si="2"/>
        <v>400000</v>
      </c>
      <c r="L36" s="679"/>
      <c r="M36" s="679">
        <v>490000</v>
      </c>
      <c r="N36" s="688">
        <f t="shared" si="3"/>
        <v>490000</v>
      </c>
      <c r="O36" s="688">
        <v>0</v>
      </c>
      <c r="P36" s="688">
        <f t="shared" si="4"/>
        <v>0</v>
      </c>
      <c r="Q36" s="691">
        <f t="shared" si="5"/>
        <v>890000</v>
      </c>
      <c r="W36" s="670">
        <v>0</v>
      </c>
      <c r="AA36" s="670">
        <v>500000</v>
      </c>
      <c r="AB36" s="670">
        <v>500000</v>
      </c>
      <c r="AF36" s="670">
        <v>500000</v>
      </c>
    </row>
    <row r="37" spans="1:32">
      <c r="A37" s="681">
        <v>2210499</v>
      </c>
      <c r="B37" s="677" t="s">
        <v>461</v>
      </c>
      <c r="C37" s="1420">
        <v>800000</v>
      </c>
      <c r="D37" s="688">
        <f t="shared" si="0"/>
        <v>800000</v>
      </c>
      <c r="E37" s="707"/>
      <c r="F37" s="688">
        <f t="shared" si="7"/>
        <v>0</v>
      </c>
      <c r="G37" s="707"/>
      <c r="H37" s="707"/>
      <c r="I37" s="716"/>
      <c r="J37" s="716"/>
      <c r="K37" s="688">
        <f t="shared" si="2"/>
        <v>0</v>
      </c>
      <c r="L37" s="679"/>
      <c r="M37" s="679"/>
      <c r="N37" s="688">
        <f t="shared" si="3"/>
        <v>0</v>
      </c>
      <c r="O37" s="688">
        <v>0</v>
      </c>
      <c r="P37" s="688">
        <f t="shared" si="4"/>
        <v>0</v>
      </c>
      <c r="Q37" s="691">
        <f t="shared" si="5"/>
        <v>800000</v>
      </c>
      <c r="W37" s="670">
        <v>0</v>
      </c>
      <c r="AA37" s="670">
        <v>0</v>
      </c>
      <c r="AB37" s="670">
        <v>0</v>
      </c>
      <c r="AF37" s="670">
        <v>0</v>
      </c>
    </row>
    <row r="38" spans="1:32">
      <c r="A38" s="681">
        <v>2210502</v>
      </c>
      <c r="B38" s="677" t="s">
        <v>462</v>
      </c>
      <c r="C38" s="1420">
        <v>300000</v>
      </c>
      <c r="D38" s="688">
        <f t="shared" si="0"/>
        <v>300000</v>
      </c>
      <c r="E38" s="707"/>
      <c r="F38" s="688">
        <f t="shared" si="7"/>
        <v>0</v>
      </c>
      <c r="G38" s="707"/>
      <c r="H38" s="707"/>
      <c r="I38" s="716"/>
      <c r="J38" s="716"/>
      <c r="K38" s="688">
        <f t="shared" si="2"/>
        <v>0</v>
      </c>
      <c r="L38" s="679"/>
      <c r="M38" s="679"/>
      <c r="N38" s="688">
        <f t="shared" si="3"/>
        <v>0</v>
      </c>
      <c r="O38" s="688">
        <v>0</v>
      </c>
      <c r="P38" s="688">
        <f t="shared" si="4"/>
        <v>0</v>
      </c>
      <c r="Q38" s="691">
        <f t="shared" si="5"/>
        <v>300000</v>
      </c>
      <c r="W38" s="670">
        <v>0</v>
      </c>
      <c r="AA38" s="670">
        <v>200000</v>
      </c>
      <c r="AB38" s="670">
        <v>200000</v>
      </c>
      <c r="AF38" s="670">
        <v>200000</v>
      </c>
    </row>
    <row r="39" spans="1:32" ht="31">
      <c r="A39" s="681">
        <v>2210503</v>
      </c>
      <c r="B39" s="677" t="s">
        <v>463</v>
      </c>
      <c r="C39" s="1420">
        <v>50000</v>
      </c>
      <c r="D39" s="688">
        <f t="shared" si="0"/>
        <v>50000</v>
      </c>
      <c r="E39" s="707"/>
      <c r="F39" s="688">
        <f t="shared" si="7"/>
        <v>0</v>
      </c>
      <c r="G39" s="707"/>
      <c r="H39" s="707"/>
      <c r="I39" s="716"/>
      <c r="J39" s="716"/>
      <c r="K39" s="688">
        <f t="shared" si="2"/>
        <v>0</v>
      </c>
      <c r="L39" s="679"/>
      <c r="M39" s="679"/>
      <c r="N39" s="688">
        <f t="shared" si="3"/>
        <v>0</v>
      </c>
      <c r="O39" s="688">
        <v>0</v>
      </c>
      <c r="P39" s="688">
        <f t="shared" si="4"/>
        <v>0</v>
      </c>
      <c r="Q39" s="691">
        <f t="shared" si="5"/>
        <v>50000</v>
      </c>
      <c r="W39" s="670">
        <v>0</v>
      </c>
      <c r="AA39" s="670">
        <v>0</v>
      </c>
      <c r="AB39" s="670">
        <v>0</v>
      </c>
      <c r="AF39" s="670">
        <v>0</v>
      </c>
    </row>
    <row r="40" spans="1:32" ht="31">
      <c r="A40" s="681">
        <v>2210504</v>
      </c>
      <c r="B40" s="677" t="s">
        <v>62</v>
      </c>
      <c r="C40" s="1420">
        <v>400208</v>
      </c>
      <c r="D40" s="688">
        <f t="shared" si="0"/>
        <v>400208</v>
      </c>
      <c r="E40" s="707">
        <v>300000</v>
      </c>
      <c r="F40" s="688">
        <f t="shared" si="7"/>
        <v>300000</v>
      </c>
      <c r="G40" s="707"/>
      <c r="H40" s="707"/>
      <c r="I40" s="716"/>
      <c r="J40" s="716"/>
      <c r="K40" s="688">
        <f t="shared" si="2"/>
        <v>0</v>
      </c>
      <c r="L40" s="679"/>
      <c r="M40" s="679"/>
      <c r="N40" s="688">
        <f t="shared" si="3"/>
        <v>0</v>
      </c>
      <c r="O40" s="688">
        <v>0</v>
      </c>
      <c r="P40" s="688">
        <f t="shared" si="4"/>
        <v>0</v>
      </c>
      <c r="Q40" s="691">
        <f t="shared" si="5"/>
        <v>700208</v>
      </c>
      <c r="W40" s="670">
        <v>0</v>
      </c>
      <c r="AA40" s="670">
        <v>200000</v>
      </c>
      <c r="AB40" s="670">
        <v>200000</v>
      </c>
      <c r="AF40" s="670">
        <v>200000</v>
      </c>
    </row>
    <row r="41" spans="1:32" hidden="1">
      <c r="A41" s="681">
        <v>2210505</v>
      </c>
      <c r="B41" s="677" t="s">
        <v>464</v>
      </c>
      <c r="C41" s="1420"/>
      <c r="D41" s="688">
        <f t="shared" si="0"/>
        <v>0</v>
      </c>
      <c r="E41" s="707"/>
      <c r="F41" s="688">
        <f t="shared" si="7"/>
        <v>0</v>
      </c>
      <c r="G41" s="707"/>
      <c r="H41" s="707"/>
      <c r="I41" s="716"/>
      <c r="J41" s="716"/>
      <c r="K41" s="688">
        <f t="shared" si="2"/>
        <v>0</v>
      </c>
      <c r="L41" s="679"/>
      <c r="M41" s="679"/>
      <c r="N41" s="688">
        <f t="shared" si="3"/>
        <v>0</v>
      </c>
      <c r="O41" s="688">
        <v>0</v>
      </c>
      <c r="P41" s="688">
        <f t="shared" si="4"/>
        <v>0</v>
      </c>
      <c r="Q41" s="691">
        <f t="shared" si="5"/>
        <v>0</v>
      </c>
      <c r="W41" s="670">
        <v>0</v>
      </c>
      <c r="AA41" s="670">
        <v>0</v>
      </c>
      <c r="AF41" s="670">
        <v>0</v>
      </c>
    </row>
    <row r="42" spans="1:32" hidden="1">
      <c r="A42" s="681">
        <v>2210599</v>
      </c>
      <c r="B42" s="677" t="s">
        <v>63</v>
      </c>
      <c r="C42" s="1420"/>
      <c r="D42" s="688">
        <f t="shared" si="0"/>
        <v>0</v>
      </c>
      <c r="E42" s="707"/>
      <c r="F42" s="688">
        <f t="shared" si="7"/>
        <v>0</v>
      </c>
      <c r="G42" s="707"/>
      <c r="H42" s="707"/>
      <c r="I42" s="716"/>
      <c r="J42" s="716"/>
      <c r="K42" s="688">
        <f t="shared" si="2"/>
        <v>0</v>
      </c>
      <c r="L42" s="679"/>
      <c r="M42" s="679"/>
      <c r="N42" s="688">
        <f t="shared" si="3"/>
        <v>0</v>
      </c>
      <c r="O42" s="688">
        <v>0</v>
      </c>
      <c r="P42" s="688">
        <f t="shared" si="4"/>
        <v>0</v>
      </c>
      <c r="Q42" s="691">
        <f t="shared" si="5"/>
        <v>0</v>
      </c>
      <c r="W42" s="670">
        <v>0</v>
      </c>
      <c r="AA42" s="670">
        <v>0</v>
      </c>
      <c r="AF42" s="670">
        <v>0</v>
      </c>
    </row>
    <row r="43" spans="1:32">
      <c r="A43" s="681">
        <v>2210602</v>
      </c>
      <c r="B43" s="677" t="s">
        <v>465</v>
      </c>
      <c r="C43" s="1420"/>
      <c r="D43" s="688">
        <f t="shared" si="0"/>
        <v>0</v>
      </c>
      <c r="E43" s="707"/>
      <c r="F43" s="688">
        <f t="shared" si="7"/>
        <v>0</v>
      </c>
      <c r="G43" s="707"/>
      <c r="H43" s="707"/>
      <c r="I43" s="716"/>
      <c r="J43" s="716">
        <v>100000</v>
      </c>
      <c r="K43" s="688">
        <f t="shared" si="2"/>
        <v>100000</v>
      </c>
      <c r="L43" s="679"/>
      <c r="M43" s="679"/>
      <c r="N43" s="688">
        <f t="shared" si="3"/>
        <v>0</v>
      </c>
      <c r="O43" s="688"/>
      <c r="P43" s="688">
        <f t="shared" si="4"/>
        <v>0</v>
      </c>
      <c r="Q43" s="691">
        <f t="shared" si="5"/>
        <v>100000</v>
      </c>
    </row>
    <row r="44" spans="1:32" ht="31">
      <c r="A44" s="681">
        <v>2210603</v>
      </c>
      <c r="B44" s="677" t="s">
        <v>905</v>
      </c>
      <c r="C44" s="1420"/>
      <c r="D44" s="688">
        <f t="shared" si="0"/>
        <v>0</v>
      </c>
      <c r="E44" s="707"/>
      <c r="F44" s="688">
        <f t="shared" si="7"/>
        <v>0</v>
      </c>
      <c r="G44" s="707"/>
      <c r="H44" s="707"/>
      <c r="I44" s="716"/>
      <c r="J44" s="716">
        <v>1200000</v>
      </c>
      <c r="K44" s="688">
        <f t="shared" si="2"/>
        <v>1200000</v>
      </c>
      <c r="L44" s="679"/>
      <c r="M44" s="679"/>
      <c r="N44" s="688">
        <f t="shared" si="3"/>
        <v>0</v>
      </c>
      <c r="O44" s="688"/>
      <c r="P44" s="688">
        <f t="shared" si="4"/>
        <v>0</v>
      </c>
      <c r="Q44" s="691">
        <f t="shared" si="5"/>
        <v>1200000</v>
      </c>
    </row>
    <row r="45" spans="1:32" hidden="1">
      <c r="A45" s="681">
        <v>2210604</v>
      </c>
      <c r="B45" s="677" t="s">
        <v>466</v>
      </c>
      <c r="C45" s="1420"/>
      <c r="D45" s="688">
        <f t="shared" si="0"/>
        <v>0</v>
      </c>
      <c r="E45" s="707"/>
      <c r="F45" s="688">
        <f t="shared" si="7"/>
        <v>0</v>
      </c>
      <c r="G45" s="707"/>
      <c r="H45" s="707"/>
      <c r="I45" s="716"/>
      <c r="J45" s="716"/>
      <c r="K45" s="688">
        <f t="shared" si="2"/>
        <v>0</v>
      </c>
      <c r="L45" s="679"/>
      <c r="M45" s="679"/>
      <c r="N45" s="688">
        <f t="shared" si="3"/>
        <v>0</v>
      </c>
      <c r="O45" s="688"/>
      <c r="P45" s="688">
        <f t="shared" si="4"/>
        <v>0</v>
      </c>
      <c r="Q45" s="691">
        <f t="shared" si="5"/>
        <v>0</v>
      </c>
    </row>
    <row r="46" spans="1:32" ht="46.5">
      <c r="A46" s="686">
        <v>2210606</v>
      </c>
      <c r="B46" s="687" t="s">
        <v>906</v>
      </c>
      <c r="C46" s="1420"/>
      <c r="D46" s="688">
        <f t="shared" si="0"/>
        <v>0</v>
      </c>
      <c r="E46" s="707"/>
      <c r="F46" s="688">
        <f t="shared" si="7"/>
        <v>0</v>
      </c>
      <c r="G46" s="707"/>
      <c r="H46" s="707"/>
      <c r="I46" s="716"/>
      <c r="J46" s="716">
        <v>5000000</v>
      </c>
      <c r="K46" s="688">
        <f t="shared" si="2"/>
        <v>5000000</v>
      </c>
      <c r="L46" s="679"/>
      <c r="M46" s="679"/>
      <c r="N46" s="688">
        <f t="shared" si="3"/>
        <v>0</v>
      </c>
      <c r="O46" s="688"/>
      <c r="P46" s="688">
        <f t="shared" si="4"/>
        <v>0</v>
      </c>
      <c r="Q46" s="691">
        <f t="shared" si="5"/>
        <v>5000000</v>
      </c>
    </row>
    <row r="47" spans="1:32" ht="31" hidden="1">
      <c r="A47" s="681">
        <v>2210702</v>
      </c>
      <c r="B47" s="677" t="s">
        <v>217</v>
      </c>
      <c r="C47" s="1420"/>
      <c r="D47" s="688">
        <f t="shared" si="0"/>
        <v>0</v>
      </c>
      <c r="E47" s="707"/>
      <c r="F47" s="688">
        <f t="shared" si="7"/>
        <v>0</v>
      </c>
      <c r="G47" s="707"/>
      <c r="H47" s="707"/>
      <c r="I47" s="716"/>
      <c r="J47" s="716"/>
      <c r="K47" s="688">
        <f t="shared" si="2"/>
        <v>0</v>
      </c>
      <c r="L47" s="679"/>
      <c r="M47" s="679"/>
      <c r="N47" s="688">
        <f t="shared" si="3"/>
        <v>0</v>
      </c>
      <c r="O47" s="688">
        <v>0</v>
      </c>
      <c r="P47" s="688">
        <f t="shared" si="4"/>
        <v>0</v>
      </c>
      <c r="Q47" s="691">
        <f t="shared" si="5"/>
        <v>0</v>
      </c>
    </row>
    <row r="48" spans="1:32" ht="31">
      <c r="A48" s="681">
        <v>2210703</v>
      </c>
      <c r="B48" s="677" t="s">
        <v>70</v>
      </c>
      <c r="C48" s="1420">
        <v>200000</v>
      </c>
      <c r="D48" s="688">
        <f t="shared" si="0"/>
        <v>200000</v>
      </c>
      <c r="E48" s="707"/>
      <c r="F48" s="688">
        <f t="shared" si="7"/>
        <v>0</v>
      </c>
      <c r="G48" s="707"/>
      <c r="H48" s="707"/>
      <c r="I48" s="716"/>
      <c r="J48" s="716"/>
      <c r="K48" s="688">
        <f t="shared" si="2"/>
        <v>0</v>
      </c>
      <c r="L48" s="679"/>
      <c r="M48" s="679"/>
      <c r="N48" s="688">
        <f t="shared" si="3"/>
        <v>0</v>
      </c>
      <c r="O48" s="688">
        <v>0</v>
      </c>
      <c r="P48" s="688">
        <f t="shared" si="4"/>
        <v>0</v>
      </c>
      <c r="Q48" s="691">
        <f t="shared" si="5"/>
        <v>200000</v>
      </c>
    </row>
    <row r="49" spans="1:17">
      <c r="A49" s="681">
        <v>2210714</v>
      </c>
      <c r="B49" s="677" t="s">
        <v>219</v>
      </c>
      <c r="C49" s="1420">
        <v>50000</v>
      </c>
      <c r="D49" s="688">
        <f t="shared" si="0"/>
        <v>50000</v>
      </c>
      <c r="E49" s="707"/>
      <c r="F49" s="688">
        <f t="shared" si="7"/>
        <v>0</v>
      </c>
      <c r="G49" s="707"/>
      <c r="H49" s="707"/>
      <c r="I49" s="716"/>
      <c r="J49" s="716"/>
      <c r="K49" s="688">
        <f t="shared" si="2"/>
        <v>0</v>
      </c>
      <c r="L49" s="679"/>
      <c r="M49" s="679"/>
      <c r="N49" s="688">
        <f t="shared" si="3"/>
        <v>0</v>
      </c>
      <c r="O49" s="688">
        <v>0</v>
      </c>
      <c r="P49" s="688">
        <f t="shared" si="4"/>
        <v>0</v>
      </c>
      <c r="Q49" s="691">
        <f t="shared" si="5"/>
        <v>50000</v>
      </c>
    </row>
    <row r="50" spans="1:17" hidden="1">
      <c r="A50" s="681">
        <v>2210799</v>
      </c>
      <c r="B50" s="677" t="s">
        <v>72</v>
      </c>
      <c r="C50" s="1420"/>
      <c r="D50" s="688">
        <f t="shared" si="0"/>
        <v>0</v>
      </c>
      <c r="E50" s="707"/>
      <c r="F50" s="688">
        <f t="shared" si="7"/>
        <v>0</v>
      </c>
      <c r="G50" s="707"/>
      <c r="H50" s="707"/>
      <c r="I50" s="716"/>
      <c r="J50" s="716"/>
      <c r="K50" s="688">
        <f t="shared" si="2"/>
        <v>0</v>
      </c>
      <c r="L50" s="679"/>
      <c r="M50" s="679"/>
      <c r="N50" s="688">
        <f t="shared" si="3"/>
        <v>0</v>
      </c>
      <c r="O50" s="688"/>
      <c r="P50" s="688">
        <f t="shared" si="4"/>
        <v>0</v>
      </c>
      <c r="Q50" s="691">
        <f t="shared" si="5"/>
        <v>0</v>
      </c>
    </row>
    <row r="51" spans="1:17" ht="31">
      <c r="A51" s="681">
        <v>2210801</v>
      </c>
      <c r="B51" s="677" t="s">
        <v>73</v>
      </c>
      <c r="C51" s="1420">
        <v>300000</v>
      </c>
      <c r="D51" s="688">
        <f t="shared" si="0"/>
        <v>300000</v>
      </c>
      <c r="E51" s="707">
        <v>300000</v>
      </c>
      <c r="F51" s="688">
        <f t="shared" si="7"/>
        <v>300000</v>
      </c>
      <c r="G51" s="707">
        <v>300000</v>
      </c>
      <c r="H51" s="707"/>
      <c r="I51" s="716"/>
      <c r="J51" s="716"/>
      <c r="K51" s="688">
        <f t="shared" si="2"/>
        <v>300000</v>
      </c>
      <c r="L51" s="679"/>
      <c r="M51" s="679"/>
      <c r="N51" s="688">
        <f t="shared" si="3"/>
        <v>0</v>
      </c>
      <c r="O51" s="688"/>
      <c r="P51" s="688">
        <f t="shared" si="4"/>
        <v>0</v>
      </c>
      <c r="Q51" s="691">
        <f t="shared" si="5"/>
        <v>900000</v>
      </c>
    </row>
    <row r="52" spans="1:17" ht="31">
      <c r="A52" s="681">
        <v>2210802</v>
      </c>
      <c r="B52" s="677" t="s">
        <v>220</v>
      </c>
      <c r="C52" s="1420"/>
      <c r="D52" s="688">
        <f t="shared" si="0"/>
        <v>0</v>
      </c>
      <c r="E52" s="707">
        <v>300000</v>
      </c>
      <c r="F52" s="688">
        <f t="shared" si="7"/>
        <v>300000</v>
      </c>
      <c r="G52" s="707"/>
      <c r="H52" s="707"/>
      <c r="I52" s="716">
        <v>300000</v>
      </c>
      <c r="J52" s="716"/>
      <c r="K52" s="688">
        <f t="shared" si="2"/>
        <v>300000</v>
      </c>
      <c r="L52" s="679"/>
      <c r="M52" s="679"/>
      <c r="N52" s="688">
        <f t="shared" si="3"/>
        <v>0</v>
      </c>
      <c r="O52" s="688"/>
      <c r="P52" s="688">
        <f t="shared" si="4"/>
        <v>0</v>
      </c>
      <c r="Q52" s="691">
        <f t="shared" si="5"/>
        <v>600000</v>
      </c>
    </row>
    <row r="53" spans="1:17" ht="46.5">
      <c r="A53" s="686">
        <v>2210805</v>
      </c>
      <c r="B53" s="687" t="s">
        <v>901</v>
      </c>
      <c r="C53" s="1420"/>
      <c r="D53" s="688">
        <f t="shared" si="0"/>
        <v>0</v>
      </c>
      <c r="E53" s="707">
        <v>600000</v>
      </c>
      <c r="F53" s="688">
        <f t="shared" si="7"/>
        <v>600000</v>
      </c>
      <c r="G53" s="707">
        <v>600000</v>
      </c>
      <c r="H53" s="707"/>
      <c r="I53" s="716">
        <v>600000</v>
      </c>
      <c r="J53" s="716"/>
      <c r="K53" s="688">
        <f t="shared" si="2"/>
        <v>1200000</v>
      </c>
      <c r="L53" s="679"/>
      <c r="M53" s="679"/>
      <c r="N53" s="688">
        <f t="shared" si="3"/>
        <v>0</v>
      </c>
      <c r="O53" s="688">
        <v>0</v>
      </c>
      <c r="P53" s="688">
        <f t="shared" si="4"/>
        <v>0</v>
      </c>
      <c r="Q53" s="691">
        <f t="shared" si="5"/>
        <v>1800000</v>
      </c>
    </row>
    <row r="54" spans="1:17">
      <c r="A54" s="681">
        <v>2210809</v>
      </c>
      <c r="B54" s="677" t="s">
        <v>76</v>
      </c>
      <c r="C54" s="1420"/>
      <c r="D54" s="688">
        <f t="shared" si="0"/>
        <v>0</v>
      </c>
      <c r="E54" s="707"/>
      <c r="F54" s="688">
        <f t="shared" si="7"/>
        <v>0</v>
      </c>
      <c r="G54" s="707"/>
      <c r="H54" s="707"/>
      <c r="I54" s="716"/>
      <c r="J54" s="716"/>
      <c r="K54" s="688">
        <f t="shared" si="2"/>
        <v>0</v>
      </c>
      <c r="L54" s="679"/>
      <c r="M54" s="679"/>
      <c r="N54" s="688">
        <f t="shared" si="3"/>
        <v>0</v>
      </c>
      <c r="O54" s="688"/>
      <c r="P54" s="688">
        <f t="shared" si="4"/>
        <v>0</v>
      </c>
      <c r="Q54" s="691">
        <f t="shared" si="5"/>
        <v>0</v>
      </c>
    </row>
    <row r="55" spans="1:17">
      <c r="A55" s="681">
        <v>2210904</v>
      </c>
      <c r="B55" s="677" t="s">
        <v>77</v>
      </c>
      <c r="C55" s="1420">
        <v>300000</v>
      </c>
      <c r="D55" s="688">
        <f t="shared" si="0"/>
        <v>300000</v>
      </c>
      <c r="E55" s="707">
        <v>300000</v>
      </c>
      <c r="F55" s="688">
        <f t="shared" si="7"/>
        <v>300000</v>
      </c>
      <c r="G55" s="707"/>
      <c r="H55" s="707"/>
      <c r="I55" s="716"/>
      <c r="J55" s="716">
        <v>1200000</v>
      </c>
      <c r="K55" s="688">
        <f t="shared" si="2"/>
        <v>1200000</v>
      </c>
      <c r="L55" s="679"/>
      <c r="M55" s="679"/>
      <c r="N55" s="688">
        <f t="shared" si="3"/>
        <v>0</v>
      </c>
      <c r="O55" s="688"/>
      <c r="P55" s="688">
        <f t="shared" si="4"/>
        <v>0</v>
      </c>
      <c r="Q55" s="691">
        <f t="shared" si="5"/>
        <v>1800000</v>
      </c>
    </row>
    <row r="56" spans="1:17">
      <c r="A56" s="1679">
        <v>2210910</v>
      </c>
      <c r="B56" s="1680" t="s">
        <v>899</v>
      </c>
      <c r="C56" s="1420">
        <v>3120000</v>
      </c>
      <c r="D56" s="688">
        <f t="shared" si="0"/>
        <v>3120000</v>
      </c>
      <c r="E56" s="707"/>
      <c r="F56" s="688">
        <f t="shared" si="7"/>
        <v>0</v>
      </c>
      <c r="G56" s="707"/>
      <c r="H56" s="707"/>
      <c r="I56" s="716"/>
      <c r="J56" s="716"/>
      <c r="K56" s="688">
        <f t="shared" si="2"/>
        <v>0</v>
      </c>
      <c r="L56" s="679"/>
      <c r="M56" s="679"/>
      <c r="N56" s="688">
        <f t="shared" si="3"/>
        <v>0</v>
      </c>
      <c r="O56" s="688"/>
      <c r="P56" s="688">
        <f t="shared" si="4"/>
        <v>0</v>
      </c>
      <c r="Q56" s="691">
        <f t="shared" si="5"/>
        <v>3120000</v>
      </c>
    </row>
    <row r="57" spans="1:17" hidden="1">
      <c r="A57" s="676">
        <v>2211001</v>
      </c>
      <c r="B57" s="680" t="s">
        <v>79</v>
      </c>
      <c r="C57" s="1420"/>
      <c r="D57" s="688">
        <f t="shared" si="0"/>
        <v>0</v>
      </c>
      <c r="E57" s="707"/>
      <c r="F57" s="688">
        <f t="shared" si="7"/>
        <v>0</v>
      </c>
      <c r="G57" s="707"/>
      <c r="H57" s="707"/>
      <c r="I57" s="716"/>
      <c r="J57" s="716"/>
      <c r="K57" s="688">
        <f t="shared" si="2"/>
        <v>0</v>
      </c>
      <c r="L57" s="679"/>
      <c r="M57" s="679"/>
      <c r="N57" s="688">
        <f t="shared" si="3"/>
        <v>0</v>
      </c>
      <c r="O57" s="688"/>
      <c r="P57" s="688">
        <f t="shared" si="4"/>
        <v>0</v>
      </c>
      <c r="Q57" s="691">
        <f t="shared" si="5"/>
        <v>0</v>
      </c>
    </row>
    <row r="58" spans="1:17" ht="31" hidden="1">
      <c r="A58" s="676">
        <v>2211002</v>
      </c>
      <c r="B58" s="677" t="s">
        <v>80</v>
      </c>
      <c r="C58" s="550"/>
      <c r="D58" s="688">
        <f t="shared" si="0"/>
        <v>0</v>
      </c>
      <c r="E58" s="707"/>
      <c r="F58" s="688">
        <f t="shared" si="7"/>
        <v>0</v>
      </c>
      <c r="G58" s="707"/>
      <c r="H58" s="707"/>
      <c r="I58" s="716"/>
      <c r="J58" s="716"/>
      <c r="K58" s="688">
        <f t="shared" si="2"/>
        <v>0</v>
      </c>
      <c r="L58" s="679"/>
      <c r="M58" s="679"/>
      <c r="N58" s="688">
        <f t="shared" si="3"/>
        <v>0</v>
      </c>
      <c r="O58" s="688"/>
      <c r="P58" s="688">
        <f t="shared" si="4"/>
        <v>0</v>
      </c>
      <c r="Q58" s="691">
        <f t="shared" si="5"/>
        <v>0</v>
      </c>
    </row>
    <row r="59" spans="1:17" hidden="1">
      <c r="A59" s="681">
        <v>2211003</v>
      </c>
      <c r="B59" s="677" t="s">
        <v>81</v>
      </c>
      <c r="C59" s="1420"/>
      <c r="D59" s="688">
        <f t="shared" si="0"/>
        <v>0</v>
      </c>
      <c r="E59" s="707"/>
      <c r="F59" s="688">
        <f t="shared" si="7"/>
        <v>0</v>
      </c>
      <c r="G59" s="707"/>
      <c r="H59" s="707"/>
      <c r="I59" s="716"/>
      <c r="J59" s="716"/>
      <c r="K59" s="688">
        <f t="shared" si="2"/>
        <v>0</v>
      </c>
      <c r="L59" s="679"/>
      <c r="M59" s="679"/>
      <c r="N59" s="688">
        <f t="shared" si="3"/>
        <v>0</v>
      </c>
      <c r="O59" s="688"/>
      <c r="P59" s="688">
        <f t="shared" si="4"/>
        <v>0</v>
      </c>
      <c r="Q59" s="691">
        <f t="shared" si="5"/>
        <v>0</v>
      </c>
    </row>
    <row r="60" spans="1:17" ht="31">
      <c r="A60" s="686">
        <v>2211004</v>
      </c>
      <c r="B60" s="687" t="s">
        <v>907</v>
      </c>
      <c r="C60" s="1420"/>
      <c r="D60" s="688">
        <f t="shared" si="0"/>
        <v>0</v>
      </c>
      <c r="E60" s="707"/>
      <c r="F60" s="688">
        <f t="shared" si="7"/>
        <v>0</v>
      </c>
      <c r="G60" s="707"/>
      <c r="H60" s="707"/>
      <c r="I60" s="716"/>
      <c r="J60" s="716">
        <v>700000</v>
      </c>
      <c r="K60" s="688">
        <f t="shared" si="2"/>
        <v>700000</v>
      </c>
      <c r="L60" s="679"/>
      <c r="M60" s="679"/>
      <c r="N60" s="688">
        <f t="shared" si="3"/>
        <v>0</v>
      </c>
      <c r="O60" s="688">
        <v>0</v>
      </c>
      <c r="P60" s="688">
        <f t="shared" si="4"/>
        <v>0</v>
      </c>
      <c r="Q60" s="691">
        <f t="shared" si="5"/>
        <v>700000</v>
      </c>
    </row>
    <row r="61" spans="1:17" hidden="1">
      <c r="A61" s="676">
        <v>2211005</v>
      </c>
      <c r="B61" s="680" t="s">
        <v>221</v>
      </c>
      <c r="C61" s="1420"/>
      <c r="D61" s="688">
        <f t="shared" si="0"/>
        <v>0</v>
      </c>
      <c r="E61" s="707"/>
      <c r="F61" s="688">
        <f t="shared" si="7"/>
        <v>0</v>
      </c>
      <c r="G61" s="707"/>
      <c r="H61" s="707"/>
      <c r="I61" s="716"/>
      <c r="J61" s="716"/>
      <c r="K61" s="688">
        <f t="shared" si="2"/>
        <v>0</v>
      </c>
      <c r="L61" s="679"/>
      <c r="M61" s="679"/>
      <c r="N61" s="688">
        <f t="shared" si="3"/>
        <v>0</v>
      </c>
      <c r="O61" s="688"/>
      <c r="P61" s="688">
        <f t="shared" si="4"/>
        <v>0</v>
      </c>
      <c r="Q61" s="691">
        <f t="shared" si="5"/>
        <v>0</v>
      </c>
    </row>
    <row r="62" spans="1:17" ht="31">
      <c r="A62" s="681">
        <v>2211006</v>
      </c>
      <c r="B62" s="677" t="s">
        <v>84</v>
      </c>
      <c r="C62" s="1420"/>
      <c r="D62" s="688">
        <f t="shared" si="0"/>
        <v>0</v>
      </c>
      <c r="E62" s="707">
        <v>300000</v>
      </c>
      <c r="F62" s="688">
        <f t="shared" si="7"/>
        <v>300000</v>
      </c>
      <c r="G62" s="707"/>
      <c r="H62" s="707"/>
      <c r="I62" s="716"/>
      <c r="J62" s="716"/>
      <c r="K62" s="688">
        <f t="shared" si="2"/>
        <v>0</v>
      </c>
      <c r="L62" s="679"/>
      <c r="M62" s="679"/>
      <c r="N62" s="688">
        <f t="shared" si="3"/>
        <v>0</v>
      </c>
      <c r="O62" s="688"/>
      <c r="P62" s="688">
        <f t="shared" si="4"/>
        <v>0</v>
      </c>
      <c r="Q62" s="691">
        <f t="shared" si="5"/>
        <v>300000</v>
      </c>
    </row>
    <row r="63" spans="1:17" ht="31" hidden="1">
      <c r="A63" s="681">
        <v>2211007</v>
      </c>
      <c r="B63" s="677" t="s">
        <v>85</v>
      </c>
      <c r="C63" s="1420"/>
      <c r="D63" s="688">
        <f t="shared" si="0"/>
        <v>0</v>
      </c>
      <c r="E63" s="707"/>
      <c r="F63" s="688">
        <f t="shared" si="7"/>
        <v>0</v>
      </c>
      <c r="G63" s="707"/>
      <c r="H63" s="707"/>
      <c r="I63" s="716"/>
      <c r="J63" s="716"/>
      <c r="K63" s="688">
        <f t="shared" si="2"/>
        <v>0</v>
      </c>
      <c r="L63" s="679"/>
      <c r="M63" s="679"/>
      <c r="N63" s="688">
        <f t="shared" si="3"/>
        <v>0</v>
      </c>
      <c r="O63" s="688"/>
      <c r="P63" s="688">
        <f t="shared" si="4"/>
        <v>0</v>
      </c>
      <c r="Q63" s="691">
        <f t="shared" si="5"/>
        <v>0</v>
      </c>
    </row>
    <row r="64" spans="1:17" ht="31" hidden="1">
      <c r="A64" s="692">
        <v>2211008</v>
      </c>
      <c r="B64" s="693" t="s">
        <v>86</v>
      </c>
      <c r="C64" s="1420"/>
      <c r="D64" s="688">
        <f t="shared" si="0"/>
        <v>0</v>
      </c>
      <c r="E64" s="707"/>
      <c r="F64" s="688">
        <f t="shared" si="7"/>
        <v>0</v>
      </c>
      <c r="G64" s="707"/>
      <c r="H64" s="707"/>
      <c r="I64" s="716"/>
      <c r="J64" s="716"/>
      <c r="K64" s="688">
        <f t="shared" si="2"/>
        <v>0</v>
      </c>
      <c r="L64" s="679"/>
      <c r="M64" s="679"/>
      <c r="N64" s="688">
        <f t="shared" si="3"/>
        <v>0</v>
      </c>
      <c r="O64" s="688"/>
      <c r="P64" s="688">
        <f t="shared" si="4"/>
        <v>0</v>
      </c>
      <c r="Q64" s="691">
        <f t="shared" si="5"/>
        <v>0</v>
      </c>
    </row>
    <row r="65" spans="1:17" hidden="1">
      <c r="A65" s="681">
        <v>2211009</v>
      </c>
      <c r="B65" s="677" t="s">
        <v>87</v>
      </c>
      <c r="C65" s="1420"/>
      <c r="D65" s="688">
        <f t="shared" si="0"/>
        <v>0</v>
      </c>
      <c r="E65" s="707"/>
      <c r="F65" s="688">
        <f t="shared" si="7"/>
        <v>0</v>
      </c>
      <c r="G65" s="707"/>
      <c r="H65" s="707"/>
      <c r="I65" s="716"/>
      <c r="J65" s="716"/>
      <c r="K65" s="688">
        <f t="shared" si="2"/>
        <v>0</v>
      </c>
      <c r="L65" s="679"/>
      <c r="M65" s="679"/>
      <c r="N65" s="688">
        <f t="shared" si="3"/>
        <v>0</v>
      </c>
      <c r="O65" s="688">
        <v>0</v>
      </c>
      <c r="P65" s="688">
        <f t="shared" si="4"/>
        <v>0</v>
      </c>
      <c r="Q65" s="691">
        <f t="shared" si="5"/>
        <v>0</v>
      </c>
    </row>
    <row r="66" spans="1:17" hidden="1">
      <c r="A66" s="681">
        <v>2211015</v>
      </c>
      <c r="B66" s="677" t="s">
        <v>88</v>
      </c>
      <c r="C66" s="1420"/>
      <c r="D66" s="688">
        <f t="shared" si="0"/>
        <v>0</v>
      </c>
      <c r="E66" s="707"/>
      <c r="F66" s="688">
        <f t="shared" si="7"/>
        <v>0</v>
      </c>
      <c r="G66" s="707"/>
      <c r="H66" s="707"/>
      <c r="I66" s="716"/>
      <c r="J66" s="716"/>
      <c r="K66" s="688">
        <f t="shared" si="2"/>
        <v>0</v>
      </c>
      <c r="L66" s="679"/>
      <c r="M66" s="679"/>
      <c r="N66" s="688">
        <f t="shared" si="3"/>
        <v>0</v>
      </c>
      <c r="O66" s="688">
        <v>0</v>
      </c>
      <c r="P66" s="688">
        <f t="shared" si="4"/>
        <v>0</v>
      </c>
      <c r="Q66" s="691">
        <f t="shared" si="5"/>
        <v>0</v>
      </c>
    </row>
    <row r="67" spans="1:17" hidden="1">
      <c r="A67" s="1065">
        <v>2810205</v>
      </c>
      <c r="B67" s="1066" t="s">
        <v>111</v>
      </c>
      <c r="C67" s="1420"/>
      <c r="D67" s="688">
        <f t="shared" si="0"/>
        <v>0</v>
      </c>
      <c r="E67" s="707"/>
      <c r="F67" s="688">
        <f t="shared" si="7"/>
        <v>0</v>
      </c>
      <c r="G67" s="707"/>
      <c r="H67" s="707"/>
      <c r="I67" s="716"/>
      <c r="J67" s="716"/>
      <c r="K67" s="688">
        <f t="shared" si="2"/>
        <v>0</v>
      </c>
      <c r="L67" s="679"/>
      <c r="M67" s="679"/>
      <c r="N67" s="688">
        <f t="shared" si="3"/>
        <v>0</v>
      </c>
      <c r="O67" s="688">
        <v>0</v>
      </c>
      <c r="P67" s="688">
        <f t="shared" si="4"/>
        <v>0</v>
      </c>
      <c r="Q67" s="691">
        <f t="shared" si="5"/>
        <v>0</v>
      </c>
    </row>
    <row r="68" spans="1:17" ht="31" hidden="1">
      <c r="A68" s="694">
        <v>2211019</v>
      </c>
      <c r="B68" s="695" t="s">
        <v>467</v>
      </c>
      <c r="C68" s="1420"/>
      <c r="D68" s="688">
        <f t="shared" si="0"/>
        <v>0</v>
      </c>
      <c r="E68" s="707"/>
      <c r="F68" s="688">
        <f t="shared" si="7"/>
        <v>0</v>
      </c>
      <c r="G68" s="707"/>
      <c r="H68" s="707"/>
      <c r="I68" s="716"/>
      <c r="J68" s="716"/>
      <c r="K68" s="688">
        <f t="shared" si="2"/>
        <v>0</v>
      </c>
      <c r="L68" s="679"/>
      <c r="M68" s="679"/>
      <c r="N68" s="688">
        <f t="shared" si="3"/>
        <v>0</v>
      </c>
      <c r="O68" s="688"/>
      <c r="P68" s="688">
        <f t="shared" si="4"/>
        <v>0</v>
      </c>
      <c r="Q68" s="691">
        <f t="shared" si="5"/>
        <v>0</v>
      </c>
    </row>
    <row r="69" spans="1:17" hidden="1">
      <c r="A69" s="681">
        <v>2211021</v>
      </c>
      <c r="B69" s="677" t="s">
        <v>91</v>
      </c>
      <c r="C69" s="1420"/>
      <c r="D69" s="688">
        <f t="shared" ref="D69:D130" si="8">SUM(C69)</f>
        <v>0</v>
      </c>
      <c r="E69" s="707"/>
      <c r="F69" s="688">
        <f t="shared" si="7"/>
        <v>0</v>
      </c>
      <c r="G69" s="707"/>
      <c r="H69" s="707"/>
      <c r="I69" s="716"/>
      <c r="J69" s="716"/>
      <c r="K69" s="688">
        <f t="shared" ref="K69:K130" si="9">SUM(G69:J69)</f>
        <v>0</v>
      </c>
      <c r="L69" s="679"/>
      <c r="M69" s="679"/>
      <c r="N69" s="688">
        <f t="shared" ref="N69:N130" si="10">SUM(L69:M69)</f>
        <v>0</v>
      </c>
      <c r="O69" s="688"/>
      <c r="P69" s="688">
        <f t="shared" ref="P69:P130" si="11">SUM(O69)</f>
        <v>0</v>
      </c>
      <c r="Q69" s="691">
        <f t="shared" ref="Q69:Q130" si="12">SUM(P69+N69+K69+F69+D69)</f>
        <v>0</v>
      </c>
    </row>
    <row r="70" spans="1:17" ht="31">
      <c r="A70" s="686">
        <v>2211023</v>
      </c>
      <c r="B70" s="687" t="s">
        <v>902</v>
      </c>
      <c r="C70" s="1420"/>
      <c r="D70" s="688">
        <f t="shared" si="8"/>
        <v>0</v>
      </c>
      <c r="E70" s="707">
        <v>2200000</v>
      </c>
      <c r="F70" s="688">
        <f t="shared" si="7"/>
        <v>2200000</v>
      </c>
      <c r="G70" s="707"/>
      <c r="H70" s="707"/>
      <c r="I70" s="716"/>
      <c r="J70" s="716"/>
      <c r="K70" s="688">
        <f t="shared" si="9"/>
        <v>0</v>
      </c>
      <c r="L70" s="679"/>
      <c r="M70" s="679"/>
      <c r="N70" s="688">
        <f t="shared" si="10"/>
        <v>0</v>
      </c>
      <c r="O70" s="688"/>
      <c r="P70" s="688">
        <f t="shared" si="11"/>
        <v>0</v>
      </c>
      <c r="Q70" s="691">
        <f t="shared" si="12"/>
        <v>2200000</v>
      </c>
    </row>
    <row r="71" spans="1:17" hidden="1">
      <c r="A71" s="696">
        <v>2211026</v>
      </c>
      <c r="B71" s="697" t="s">
        <v>93</v>
      </c>
      <c r="C71" s="1420"/>
      <c r="D71" s="688">
        <f t="shared" si="8"/>
        <v>0</v>
      </c>
      <c r="E71" s="707"/>
      <c r="F71" s="688">
        <f t="shared" si="7"/>
        <v>0</v>
      </c>
      <c r="G71" s="707"/>
      <c r="H71" s="707"/>
      <c r="I71" s="716"/>
      <c r="J71" s="716"/>
      <c r="K71" s="688">
        <f t="shared" si="9"/>
        <v>0</v>
      </c>
      <c r="L71" s="679"/>
      <c r="M71" s="679"/>
      <c r="N71" s="688">
        <f t="shared" si="10"/>
        <v>0</v>
      </c>
      <c r="O71" s="688"/>
      <c r="P71" s="688">
        <f t="shared" si="11"/>
        <v>0</v>
      </c>
      <c r="Q71" s="691">
        <f t="shared" si="12"/>
        <v>0</v>
      </c>
    </row>
    <row r="72" spans="1:17" hidden="1">
      <c r="A72" s="681">
        <v>2211028</v>
      </c>
      <c r="B72" s="677" t="s">
        <v>94</v>
      </c>
      <c r="C72" s="1420"/>
      <c r="D72" s="688">
        <f t="shared" si="8"/>
        <v>0</v>
      </c>
      <c r="E72" s="707"/>
      <c r="F72" s="688">
        <f t="shared" si="7"/>
        <v>0</v>
      </c>
      <c r="G72" s="707"/>
      <c r="H72" s="707"/>
      <c r="I72" s="716"/>
      <c r="J72" s="716"/>
      <c r="K72" s="688">
        <f t="shared" si="9"/>
        <v>0</v>
      </c>
      <c r="L72" s="679"/>
      <c r="M72" s="679"/>
      <c r="N72" s="688">
        <f t="shared" si="10"/>
        <v>0</v>
      </c>
      <c r="O72" s="688"/>
      <c r="P72" s="688">
        <f t="shared" si="11"/>
        <v>0</v>
      </c>
      <c r="Q72" s="691">
        <f t="shared" si="12"/>
        <v>0</v>
      </c>
    </row>
    <row r="73" spans="1:17">
      <c r="A73" s="681">
        <v>2211029</v>
      </c>
      <c r="B73" s="677" t="s">
        <v>95</v>
      </c>
      <c r="C73" s="1420"/>
      <c r="D73" s="688">
        <f t="shared" si="8"/>
        <v>0</v>
      </c>
      <c r="E73" s="707">
        <v>600000</v>
      </c>
      <c r="F73" s="688">
        <f t="shared" si="7"/>
        <v>600000</v>
      </c>
      <c r="G73" s="707"/>
      <c r="H73" s="707"/>
      <c r="I73" s="716"/>
      <c r="J73" s="716">
        <v>800000</v>
      </c>
      <c r="K73" s="688">
        <f t="shared" si="9"/>
        <v>800000</v>
      </c>
      <c r="L73" s="679"/>
      <c r="M73" s="679"/>
      <c r="N73" s="688">
        <f t="shared" si="10"/>
        <v>0</v>
      </c>
      <c r="O73" s="688"/>
      <c r="P73" s="688">
        <f t="shared" si="11"/>
        <v>0</v>
      </c>
      <c r="Q73" s="691">
        <f t="shared" si="12"/>
        <v>1400000</v>
      </c>
    </row>
    <row r="74" spans="1:17" ht="31">
      <c r="A74" s="681">
        <v>2211101</v>
      </c>
      <c r="B74" s="677" t="s">
        <v>96</v>
      </c>
      <c r="C74" s="1420">
        <v>600000</v>
      </c>
      <c r="D74" s="688">
        <f t="shared" si="8"/>
        <v>600000</v>
      </c>
      <c r="E74" s="707"/>
      <c r="F74" s="688">
        <f t="shared" si="7"/>
        <v>0</v>
      </c>
      <c r="G74" s="707"/>
      <c r="H74" s="707"/>
      <c r="I74" s="716"/>
      <c r="J74" s="716"/>
      <c r="K74" s="688">
        <f t="shared" si="9"/>
        <v>0</v>
      </c>
      <c r="L74" s="679"/>
      <c r="M74" s="679"/>
      <c r="N74" s="688">
        <f t="shared" si="10"/>
        <v>0</v>
      </c>
      <c r="O74" s="688">
        <v>0</v>
      </c>
      <c r="P74" s="688">
        <f t="shared" si="11"/>
        <v>0</v>
      </c>
      <c r="Q74" s="691">
        <f t="shared" si="12"/>
        <v>600000</v>
      </c>
    </row>
    <row r="75" spans="1:17" ht="31">
      <c r="A75" s="681">
        <v>2211102</v>
      </c>
      <c r="B75" s="677" t="s">
        <v>468</v>
      </c>
      <c r="C75" s="1420">
        <v>200000</v>
      </c>
      <c r="D75" s="688">
        <f t="shared" si="8"/>
        <v>200000</v>
      </c>
      <c r="E75" s="707"/>
      <c r="F75" s="688">
        <f t="shared" si="7"/>
        <v>0</v>
      </c>
      <c r="G75" s="707"/>
      <c r="H75" s="707"/>
      <c r="I75" s="716"/>
      <c r="J75" s="716"/>
      <c r="K75" s="688">
        <f t="shared" si="9"/>
        <v>0</v>
      </c>
      <c r="L75" s="679"/>
      <c r="M75" s="679"/>
      <c r="N75" s="688">
        <f t="shared" si="10"/>
        <v>0</v>
      </c>
      <c r="O75" s="688"/>
      <c r="P75" s="688">
        <f t="shared" si="11"/>
        <v>0</v>
      </c>
      <c r="Q75" s="691">
        <f t="shared" si="12"/>
        <v>200000</v>
      </c>
    </row>
    <row r="76" spans="1:17" ht="31" hidden="1">
      <c r="A76" s="681">
        <v>2211103</v>
      </c>
      <c r="B76" s="677" t="s">
        <v>98</v>
      </c>
      <c r="C76" s="1420"/>
      <c r="D76" s="688">
        <f t="shared" si="8"/>
        <v>0</v>
      </c>
      <c r="E76" s="707"/>
      <c r="F76" s="688">
        <f t="shared" si="7"/>
        <v>0</v>
      </c>
      <c r="G76" s="707"/>
      <c r="H76" s="707"/>
      <c r="I76" s="716"/>
      <c r="J76" s="716"/>
      <c r="K76" s="688">
        <f t="shared" si="9"/>
        <v>0</v>
      </c>
      <c r="L76" s="679"/>
      <c r="M76" s="679"/>
      <c r="N76" s="688">
        <f t="shared" si="10"/>
        <v>0</v>
      </c>
      <c r="O76" s="688"/>
      <c r="P76" s="688">
        <f t="shared" si="11"/>
        <v>0</v>
      </c>
      <c r="Q76" s="691">
        <f t="shared" si="12"/>
        <v>0</v>
      </c>
    </row>
    <row r="77" spans="1:17" hidden="1">
      <c r="A77" s="681">
        <v>2211199</v>
      </c>
      <c r="B77" s="698" t="s">
        <v>469</v>
      </c>
      <c r="C77" s="1420"/>
      <c r="D77" s="688">
        <f t="shared" si="8"/>
        <v>0</v>
      </c>
      <c r="E77" s="707"/>
      <c r="F77" s="688">
        <f t="shared" si="7"/>
        <v>0</v>
      </c>
      <c r="G77" s="707"/>
      <c r="H77" s="707"/>
      <c r="I77" s="716"/>
      <c r="J77" s="716"/>
      <c r="K77" s="688">
        <f t="shared" si="9"/>
        <v>0</v>
      </c>
      <c r="L77" s="679"/>
      <c r="M77" s="679"/>
      <c r="N77" s="688">
        <f t="shared" si="10"/>
        <v>0</v>
      </c>
      <c r="O77" s="688"/>
      <c r="P77" s="688">
        <f t="shared" si="11"/>
        <v>0</v>
      </c>
      <c r="Q77" s="691">
        <f t="shared" si="12"/>
        <v>0</v>
      </c>
    </row>
    <row r="78" spans="1:17">
      <c r="A78" s="681">
        <v>2211201</v>
      </c>
      <c r="B78" s="698" t="s">
        <v>470</v>
      </c>
      <c r="C78" s="1420">
        <v>500000</v>
      </c>
      <c r="D78" s="688">
        <f t="shared" si="8"/>
        <v>500000</v>
      </c>
      <c r="E78" s="707">
        <v>750000</v>
      </c>
      <c r="F78" s="688">
        <f t="shared" si="7"/>
        <v>750000</v>
      </c>
      <c r="G78" s="707"/>
      <c r="H78" s="707"/>
      <c r="I78" s="716"/>
      <c r="J78" s="716">
        <v>750000</v>
      </c>
      <c r="K78" s="688">
        <f t="shared" si="9"/>
        <v>750000</v>
      </c>
      <c r="L78" s="679"/>
      <c r="M78" s="679"/>
      <c r="N78" s="688">
        <f t="shared" si="10"/>
        <v>0</v>
      </c>
      <c r="O78" s="688"/>
      <c r="P78" s="688">
        <f t="shared" si="11"/>
        <v>0</v>
      </c>
      <c r="Q78" s="691">
        <f t="shared" si="12"/>
        <v>2000000</v>
      </c>
    </row>
    <row r="79" spans="1:17" ht="31">
      <c r="A79" s="681">
        <v>2211203</v>
      </c>
      <c r="B79" s="698" t="s">
        <v>908</v>
      </c>
      <c r="C79" s="1420"/>
      <c r="D79" s="688">
        <f t="shared" si="8"/>
        <v>0</v>
      </c>
      <c r="E79" s="707"/>
      <c r="F79" s="688">
        <f t="shared" si="7"/>
        <v>0</v>
      </c>
      <c r="G79" s="707"/>
      <c r="H79" s="707"/>
      <c r="I79" s="716"/>
      <c r="J79" s="716">
        <v>6000000</v>
      </c>
      <c r="K79" s="688">
        <f t="shared" si="9"/>
        <v>6000000</v>
      </c>
      <c r="L79" s="679"/>
      <c r="M79" s="679"/>
      <c r="N79" s="688">
        <f t="shared" si="10"/>
        <v>0</v>
      </c>
      <c r="O79" s="688"/>
      <c r="P79" s="688">
        <f t="shared" si="11"/>
        <v>0</v>
      </c>
      <c r="Q79" s="691">
        <f t="shared" si="12"/>
        <v>6000000</v>
      </c>
    </row>
    <row r="80" spans="1:17" ht="31" hidden="1">
      <c r="A80" s="681">
        <v>2211204</v>
      </c>
      <c r="B80" s="698" t="s">
        <v>101</v>
      </c>
      <c r="C80" s="1420"/>
      <c r="D80" s="688">
        <f t="shared" si="8"/>
        <v>0</v>
      </c>
      <c r="E80" s="707"/>
      <c r="F80" s="688">
        <f t="shared" si="7"/>
        <v>0</v>
      </c>
      <c r="G80" s="707"/>
      <c r="H80" s="707"/>
      <c r="I80" s="716"/>
      <c r="J80" s="716"/>
      <c r="K80" s="688">
        <f t="shared" si="9"/>
        <v>0</v>
      </c>
      <c r="L80" s="679"/>
      <c r="M80" s="679"/>
      <c r="N80" s="688">
        <f t="shared" si="10"/>
        <v>0</v>
      </c>
      <c r="O80" s="688"/>
      <c r="P80" s="688">
        <f t="shared" si="11"/>
        <v>0</v>
      </c>
      <c r="Q80" s="691">
        <f t="shared" si="12"/>
        <v>0</v>
      </c>
    </row>
    <row r="81" spans="1:17" hidden="1">
      <c r="A81" s="681">
        <v>2211301</v>
      </c>
      <c r="B81" s="698" t="s">
        <v>102</v>
      </c>
      <c r="C81" s="1420"/>
      <c r="D81" s="688">
        <f t="shared" si="8"/>
        <v>0</v>
      </c>
      <c r="E81" s="707"/>
      <c r="F81" s="688">
        <f t="shared" si="7"/>
        <v>0</v>
      </c>
      <c r="G81" s="707"/>
      <c r="H81" s="707"/>
      <c r="I81" s="716"/>
      <c r="J81" s="716"/>
      <c r="K81" s="688">
        <f t="shared" si="9"/>
        <v>0</v>
      </c>
      <c r="L81" s="679"/>
      <c r="M81" s="679"/>
      <c r="N81" s="688">
        <f t="shared" si="10"/>
        <v>0</v>
      </c>
      <c r="O81" s="688"/>
      <c r="P81" s="688">
        <f t="shared" si="11"/>
        <v>0</v>
      </c>
      <c r="Q81" s="691">
        <f t="shared" si="12"/>
        <v>0</v>
      </c>
    </row>
    <row r="82" spans="1:17" hidden="1">
      <c r="A82" s="681">
        <v>2211305</v>
      </c>
      <c r="B82" s="698" t="s">
        <v>103</v>
      </c>
      <c r="C82" s="1420"/>
      <c r="D82" s="688">
        <f t="shared" si="8"/>
        <v>0</v>
      </c>
      <c r="E82" s="707"/>
      <c r="F82" s="688">
        <f t="shared" ref="F82:F130" si="13">SUM(E82)</f>
        <v>0</v>
      </c>
      <c r="G82" s="707"/>
      <c r="H82" s="707"/>
      <c r="I82" s="716"/>
      <c r="J82" s="716"/>
      <c r="K82" s="688">
        <f t="shared" si="9"/>
        <v>0</v>
      </c>
      <c r="L82" s="679"/>
      <c r="M82" s="679"/>
      <c r="N82" s="688">
        <f t="shared" si="10"/>
        <v>0</v>
      </c>
      <c r="O82" s="688"/>
      <c r="P82" s="688">
        <f t="shared" si="11"/>
        <v>0</v>
      </c>
      <c r="Q82" s="691">
        <f t="shared" si="12"/>
        <v>0</v>
      </c>
    </row>
    <row r="83" spans="1:17" ht="31" hidden="1">
      <c r="A83" s="681">
        <v>2211306</v>
      </c>
      <c r="B83" s="698" t="s">
        <v>223</v>
      </c>
      <c r="C83" s="1420"/>
      <c r="D83" s="688">
        <f t="shared" si="8"/>
        <v>0</v>
      </c>
      <c r="E83" s="707"/>
      <c r="F83" s="688">
        <f t="shared" si="13"/>
        <v>0</v>
      </c>
      <c r="G83" s="707"/>
      <c r="H83" s="707"/>
      <c r="I83" s="716"/>
      <c r="J83" s="716"/>
      <c r="K83" s="688">
        <f t="shared" si="9"/>
        <v>0</v>
      </c>
      <c r="L83" s="679"/>
      <c r="M83" s="679"/>
      <c r="N83" s="688">
        <f t="shared" si="10"/>
        <v>0</v>
      </c>
      <c r="O83" s="688">
        <v>0</v>
      </c>
      <c r="P83" s="688">
        <f t="shared" si="11"/>
        <v>0</v>
      </c>
      <c r="Q83" s="691">
        <f t="shared" si="12"/>
        <v>0</v>
      </c>
    </row>
    <row r="84" spans="1:17" ht="31" hidden="1">
      <c r="A84" s="681">
        <v>2211308</v>
      </c>
      <c r="B84" s="698" t="s">
        <v>105</v>
      </c>
      <c r="C84" s="1420"/>
      <c r="D84" s="688">
        <f t="shared" si="8"/>
        <v>0</v>
      </c>
      <c r="E84" s="707"/>
      <c r="F84" s="688">
        <f t="shared" si="13"/>
        <v>0</v>
      </c>
      <c r="G84" s="707"/>
      <c r="H84" s="707"/>
      <c r="I84" s="716"/>
      <c r="J84" s="716"/>
      <c r="K84" s="688">
        <f t="shared" si="9"/>
        <v>0</v>
      </c>
      <c r="L84" s="679"/>
      <c r="M84" s="679"/>
      <c r="N84" s="688">
        <f t="shared" si="10"/>
        <v>0</v>
      </c>
      <c r="O84" s="688"/>
      <c r="P84" s="688">
        <f t="shared" si="11"/>
        <v>0</v>
      </c>
      <c r="Q84" s="691">
        <f t="shared" si="12"/>
        <v>0</v>
      </c>
    </row>
    <row r="85" spans="1:17" hidden="1">
      <c r="A85" s="681">
        <v>2211310</v>
      </c>
      <c r="B85" s="698" t="s">
        <v>471</v>
      </c>
      <c r="C85" s="1420"/>
      <c r="D85" s="688">
        <f t="shared" si="8"/>
        <v>0</v>
      </c>
      <c r="E85" s="707"/>
      <c r="F85" s="688">
        <f t="shared" si="13"/>
        <v>0</v>
      </c>
      <c r="G85" s="707"/>
      <c r="H85" s="707"/>
      <c r="I85" s="716"/>
      <c r="J85" s="716"/>
      <c r="K85" s="688">
        <f t="shared" si="9"/>
        <v>0</v>
      </c>
      <c r="L85" s="679"/>
      <c r="M85" s="679"/>
      <c r="N85" s="688">
        <f t="shared" si="10"/>
        <v>0</v>
      </c>
      <c r="O85" s="688">
        <v>0</v>
      </c>
      <c r="P85" s="688">
        <f t="shared" si="11"/>
        <v>0</v>
      </c>
      <c r="Q85" s="691">
        <f t="shared" si="12"/>
        <v>0</v>
      </c>
    </row>
    <row r="86" spans="1:17" hidden="1">
      <c r="A86" s="681">
        <v>2211320</v>
      </c>
      <c r="B86" s="677" t="s">
        <v>224</v>
      </c>
      <c r="C86" s="1420"/>
      <c r="D86" s="688">
        <f t="shared" si="8"/>
        <v>0</v>
      </c>
      <c r="E86" s="707"/>
      <c r="F86" s="688">
        <f t="shared" si="13"/>
        <v>0</v>
      </c>
      <c r="G86" s="707"/>
      <c r="H86" s="707"/>
      <c r="I86" s="716"/>
      <c r="J86" s="716"/>
      <c r="K86" s="688">
        <f t="shared" si="9"/>
        <v>0</v>
      </c>
      <c r="L86" s="679"/>
      <c r="M86" s="679"/>
      <c r="N86" s="688">
        <f t="shared" si="10"/>
        <v>0</v>
      </c>
      <c r="O86" s="688"/>
      <c r="P86" s="688">
        <f t="shared" si="11"/>
        <v>0</v>
      </c>
      <c r="Q86" s="691">
        <f t="shared" si="12"/>
        <v>0</v>
      </c>
    </row>
    <row r="87" spans="1:17" hidden="1">
      <c r="A87" s="681">
        <v>2211323</v>
      </c>
      <c r="B87" s="677" t="s">
        <v>108</v>
      </c>
      <c r="C87" s="1420"/>
      <c r="D87" s="688">
        <f t="shared" si="8"/>
        <v>0</v>
      </c>
      <c r="E87" s="707"/>
      <c r="F87" s="688">
        <f t="shared" si="13"/>
        <v>0</v>
      </c>
      <c r="G87" s="707"/>
      <c r="H87" s="707"/>
      <c r="I87" s="716"/>
      <c r="J87" s="716"/>
      <c r="K87" s="688">
        <f t="shared" si="9"/>
        <v>0</v>
      </c>
      <c r="L87" s="679"/>
      <c r="M87" s="679"/>
      <c r="N87" s="688">
        <f t="shared" si="10"/>
        <v>0</v>
      </c>
      <c r="O87" s="688"/>
      <c r="P87" s="688">
        <f t="shared" si="11"/>
        <v>0</v>
      </c>
      <c r="Q87" s="691">
        <f t="shared" si="12"/>
        <v>0</v>
      </c>
    </row>
    <row r="88" spans="1:17" ht="31" hidden="1">
      <c r="A88" s="681">
        <v>2211329</v>
      </c>
      <c r="B88" s="677" t="s">
        <v>225</v>
      </c>
      <c r="C88" s="1420"/>
      <c r="D88" s="688">
        <f t="shared" si="8"/>
        <v>0</v>
      </c>
      <c r="E88" s="707"/>
      <c r="F88" s="688">
        <f t="shared" si="13"/>
        <v>0</v>
      </c>
      <c r="G88" s="707"/>
      <c r="H88" s="707"/>
      <c r="I88" s="716"/>
      <c r="J88" s="716"/>
      <c r="K88" s="688">
        <f t="shared" si="9"/>
        <v>0</v>
      </c>
      <c r="L88" s="679"/>
      <c r="M88" s="679"/>
      <c r="N88" s="688">
        <f t="shared" si="10"/>
        <v>0</v>
      </c>
      <c r="O88" s="688">
        <v>0</v>
      </c>
      <c r="P88" s="688">
        <f t="shared" si="11"/>
        <v>0</v>
      </c>
      <c r="Q88" s="691">
        <f t="shared" si="12"/>
        <v>0</v>
      </c>
    </row>
    <row r="89" spans="1:17" ht="46.5">
      <c r="A89" s="681">
        <v>2211399</v>
      </c>
      <c r="B89" s="677" t="s">
        <v>909</v>
      </c>
      <c r="C89" s="1420"/>
      <c r="D89" s="688">
        <f t="shared" si="8"/>
        <v>0</v>
      </c>
      <c r="E89" s="707"/>
      <c r="F89" s="688">
        <f t="shared" si="13"/>
        <v>0</v>
      </c>
      <c r="G89" s="707"/>
      <c r="H89" s="707"/>
      <c r="I89" s="716"/>
      <c r="J89" s="716">
        <v>500000</v>
      </c>
      <c r="K89" s="688">
        <f t="shared" si="9"/>
        <v>500000</v>
      </c>
      <c r="L89" s="679"/>
      <c r="M89" s="679"/>
      <c r="N89" s="688">
        <f t="shared" si="10"/>
        <v>0</v>
      </c>
      <c r="O89" s="688"/>
      <c r="P89" s="688">
        <f t="shared" si="11"/>
        <v>0</v>
      </c>
      <c r="Q89" s="691">
        <f t="shared" si="12"/>
        <v>500000</v>
      </c>
    </row>
    <row r="90" spans="1:17" hidden="1">
      <c r="A90" s="681">
        <v>2640402</v>
      </c>
      <c r="B90" s="677" t="s">
        <v>112</v>
      </c>
      <c r="C90" s="1420"/>
      <c r="D90" s="688">
        <f t="shared" si="8"/>
        <v>0</v>
      </c>
      <c r="E90" s="707"/>
      <c r="F90" s="688">
        <f t="shared" si="13"/>
        <v>0</v>
      </c>
      <c r="G90" s="707"/>
      <c r="H90" s="707"/>
      <c r="I90" s="716"/>
      <c r="J90" s="716"/>
      <c r="K90" s="688">
        <f t="shared" si="9"/>
        <v>0</v>
      </c>
      <c r="L90" s="679"/>
      <c r="M90" s="679"/>
      <c r="N90" s="688">
        <f t="shared" si="10"/>
        <v>0</v>
      </c>
      <c r="O90" s="688"/>
      <c r="P90" s="688">
        <f t="shared" si="11"/>
        <v>0</v>
      </c>
      <c r="Q90" s="691">
        <f t="shared" si="12"/>
        <v>0</v>
      </c>
    </row>
    <row r="91" spans="1:17" hidden="1">
      <c r="A91" s="681">
        <v>2640403</v>
      </c>
      <c r="B91" s="677" t="s">
        <v>113</v>
      </c>
      <c r="C91" s="1420"/>
      <c r="D91" s="688">
        <f t="shared" si="8"/>
        <v>0</v>
      </c>
      <c r="E91" s="707"/>
      <c r="F91" s="688">
        <f t="shared" si="13"/>
        <v>0</v>
      </c>
      <c r="G91" s="707"/>
      <c r="H91" s="707"/>
      <c r="I91" s="716"/>
      <c r="J91" s="716"/>
      <c r="K91" s="688">
        <f t="shared" si="9"/>
        <v>0</v>
      </c>
      <c r="L91" s="679"/>
      <c r="M91" s="679"/>
      <c r="N91" s="688">
        <f t="shared" si="10"/>
        <v>0</v>
      </c>
      <c r="O91" s="688"/>
      <c r="P91" s="688">
        <f t="shared" si="11"/>
        <v>0</v>
      </c>
      <c r="Q91" s="691">
        <f t="shared" si="12"/>
        <v>0</v>
      </c>
    </row>
    <row r="92" spans="1:17" hidden="1">
      <c r="A92" s="681">
        <v>2640503</v>
      </c>
      <c r="B92" s="677" t="s">
        <v>226</v>
      </c>
      <c r="C92" s="1420"/>
      <c r="D92" s="688">
        <f t="shared" si="8"/>
        <v>0</v>
      </c>
      <c r="E92" s="707"/>
      <c r="F92" s="688">
        <f t="shared" si="13"/>
        <v>0</v>
      </c>
      <c r="G92" s="707"/>
      <c r="H92" s="707"/>
      <c r="I92" s="716"/>
      <c r="J92" s="716"/>
      <c r="K92" s="688">
        <f t="shared" si="9"/>
        <v>0</v>
      </c>
      <c r="L92" s="679"/>
      <c r="M92" s="679"/>
      <c r="N92" s="688">
        <f t="shared" si="10"/>
        <v>0</v>
      </c>
      <c r="O92" s="688"/>
      <c r="P92" s="688">
        <f t="shared" si="11"/>
        <v>0</v>
      </c>
      <c r="Q92" s="691">
        <f t="shared" si="12"/>
        <v>0</v>
      </c>
    </row>
    <row r="93" spans="1:17" ht="31" hidden="1">
      <c r="A93" s="676">
        <v>2640502</v>
      </c>
      <c r="B93" s="677" t="s">
        <v>227</v>
      </c>
      <c r="C93" s="1420"/>
      <c r="D93" s="688">
        <f t="shared" si="8"/>
        <v>0</v>
      </c>
      <c r="E93" s="707"/>
      <c r="F93" s="688">
        <f t="shared" si="13"/>
        <v>0</v>
      </c>
      <c r="G93" s="707"/>
      <c r="H93" s="707"/>
      <c r="I93" s="716"/>
      <c r="J93" s="716"/>
      <c r="K93" s="688">
        <f t="shared" si="9"/>
        <v>0</v>
      </c>
      <c r="L93" s="679"/>
      <c r="M93" s="679"/>
      <c r="N93" s="688">
        <f t="shared" si="10"/>
        <v>0</v>
      </c>
      <c r="O93" s="688"/>
      <c r="P93" s="688">
        <f t="shared" si="11"/>
        <v>0</v>
      </c>
      <c r="Q93" s="691">
        <f t="shared" si="12"/>
        <v>0</v>
      </c>
    </row>
    <row r="94" spans="1:17" ht="31" hidden="1">
      <c r="A94" s="681">
        <v>2710102</v>
      </c>
      <c r="B94" s="677" t="s">
        <v>211</v>
      </c>
      <c r="C94" s="1420"/>
      <c r="D94" s="688">
        <f t="shared" si="8"/>
        <v>0</v>
      </c>
      <c r="E94" s="707"/>
      <c r="F94" s="688">
        <f t="shared" si="13"/>
        <v>0</v>
      </c>
      <c r="G94" s="707"/>
      <c r="H94" s="707"/>
      <c r="I94" s="716"/>
      <c r="J94" s="716"/>
      <c r="K94" s="688">
        <f t="shared" si="9"/>
        <v>0</v>
      </c>
      <c r="L94" s="679"/>
      <c r="M94" s="679"/>
      <c r="N94" s="688">
        <f t="shared" si="10"/>
        <v>0</v>
      </c>
      <c r="O94" s="688"/>
      <c r="P94" s="688">
        <f t="shared" si="11"/>
        <v>0</v>
      </c>
      <c r="Q94" s="691">
        <f t="shared" si="12"/>
        <v>0</v>
      </c>
    </row>
    <row r="95" spans="1:17" ht="31" hidden="1">
      <c r="A95" s="681">
        <v>2640599</v>
      </c>
      <c r="B95" s="677" t="s">
        <v>228</v>
      </c>
      <c r="C95" s="1420"/>
      <c r="D95" s="688">
        <f t="shared" si="8"/>
        <v>0</v>
      </c>
      <c r="E95" s="707"/>
      <c r="F95" s="688">
        <f t="shared" si="13"/>
        <v>0</v>
      </c>
      <c r="G95" s="707"/>
      <c r="H95" s="707"/>
      <c r="I95" s="716"/>
      <c r="J95" s="716"/>
      <c r="K95" s="688">
        <f t="shared" si="9"/>
        <v>0</v>
      </c>
      <c r="L95" s="679"/>
      <c r="M95" s="679"/>
      <c r="N95" s="688">
        <f t="shared" si="10"/>
        <v>0</v>
      </c>
      <c r="O95" s="688"/>
      <c r="P95" s="688">
        <f t="shared" si="11"/>
        <v>0</v>
      </c>
      <c r="Q95" s="691">
        <f t="shared" si="12"/>
        <v>0</v>
      </c>
    </row>
    <row r="96" spans="1:17" ht="31" hidden="1">
      <c r="A96" s="676">
        <v>2640599</v>
      </c>
      <c r="B96" s="677" t="s">
        <v>229</v>
      </c>
      <c r="C96" s="1420"/>
      <c r="D96" s="688">
        <f t="shared" si="8"/>
        <v>0</v>
      </c>
      <c r="E96" s="707"/>
      <c r="F96" s="688">
        <f t="shared" si="13"/>
        <v>0</v>
      </c>
      <c r="G96" s="707"/>
      <c r="H96" s="707"/>
      <c r="I96" s="716"/>
      <c r="J96" s="716"/>
      <c r="K96" s="688">
        <f t="shared" si="9"/>
        <v>0</v>
      </c>
      <c r="L96" s="679"/>
      <c r="M96" s="679"/>
      <c r="N96" s="688">
        <f t="shared" si="10"/>
        <v>0</v>
      </c>
      <c r="O96" s="688"/>
      <c r="P96" s="688">
        <f t="shared" si="11"/>
        <v>0</v>
      </c>
      <c r="Q96" s="691">
        <f t="shared" si="12"/>
        <v>0</v>
      </c>
    </row>
    <row r="97" spans="1:17">
      <c r="A97" s="681">
        <v>3111001</v>
      </c>
      <c r="B97" s="677" t="s">
        <v>117</v>
      </c>
      <c r="C97" s="550">
        <v>500000</v>
      </c>
      <c r="D97" s="688">
        <f t="shared" si="8"/>
        <v>500000</v>
      </c>
      <c r="E97" s="707"/>
      <c r="F97" s="688">
        <f t="shared" si="13"/>
        <v>0</v>
      </c>
      <c r="G97" s="707"/>
      <c r="H97" s="707"/>
      <c r="I97" s="716"/>
      <c r="J97" s="716"/>
      <c r="K97" s="688">
        <f t="shared" si="9"/>
        <v>0</v>
      </c>
      <c r="L97" s="679"/>
      <c r="M97" s="679"/>
      <c r="N97" s="688">
        <f t="shared" si="10"/>
        <v>0</v>
      </c>
      <c r="O97" s="688"/>
      <c r="P97" s="688">
        <f t="shared" si="11"/>
        <v>0</v>
      </c>
      <c r="Q97" s="691">
        <f t="shared" si="12"/>
        <v>500000</v>
      </c>
    </row>
    <row r="98" spans="1:17" hidden="1">
      <c r="A98" s="681">
        <v>3111002</v>
      </c>
      <c r="B98" s="677" t="s">
        <v>118</v>
      </c>
      <c r="C98" s="1420"/>
      <c r="D98" s="688">
        <f t="shared" si="8"/>
        <v>0</v>
      </c>
      <c r="E98" s="707"/>
      <c r="F98" s="688">
        <f t="shared" si="13"/>
        <v>0</v>
      </c>
      <c r="G98" s="707"/>
      <c r="H98" s="707"/>
      <c r="I98" s="716"/>
      <c r="J98" s="716"/>
      <c r="K98" s="688">
        <f t="shared" si="9"/>
        <v>0</v>
      </c>
      <c r="L98" s="679"/>
      <c r="M98" s="679"/>
      <c r="N98" s="688">
        <f t="shared" si="10"/>
        <v>0</v>
      </c>
      <c r="O98" s="688">
        <v>0</v>
      </c>
      <c r="P98" s="688">
        <f t="shared" si="11"/>
        <v>0</v>
      </c>
      <c r="Q98" s="691">
        <f t="shared" si="12"/>
        <v>0</v>
      </c>
    </row>
    <row r="99" spans="1:17" ht="31" hidden="1">
      <c r="A99" s="676">
        <v>3111003</v>
      </c>
      <c r="B99" s="677" t="s">
        <v>119</v>
      </c>
      <c r="C99" s="1420"/>
      <c r="D99" s="688">
        <f t="shared" si="8"/>
        <v>0</v>
      </c>
      <c r="E99" s="707"/>
      <c r="F99" s="688">
        <f t="shared" si="13"/>
        <v>0</v>
      </c>
      <c r="G99" s="707"/>
      <c r="H99" s="707"/>
      <c r="I99" s="716"/>
      <c r="J99" s="716"/>
      <c r="K99" s="688">
        <f t="shared" si="9"/>
        <v>0</v>
      </c>
      <c r="L99" s="679"/>
      <c r="M99" s="679"/>
      <c r="N99" s="688">
        <f t="shared" si="10"/>
        <v>0</v>
      </c>
      <c r="O99" s="688"/>
      <c r="P99" s="688">
        <f t="shared" si="11"/>
        <v>0</v>
      </c>
      <c r="Q99" s="691">
        <f t="shared" si="12"/>
        <v>0</v>
      </c>
    </row>
    <row r="100" spans="1:17" hidden="1">
      <c r="A100" s="681">
        <v>3111107</v>
      </c>
      <c r="B100" s="677" t="s">
        <v>120</v>
      </c>
      <c r="C100" s="1420"/>
      <c r="D100" s="688">
        <f t="shared" si="8"/>
        <v>0</v>
      </c>
      <c r="E100" s="707"/>
      <c r="F100" s="688">
        <f t="shared" si="13"/>
        <v>0</v>
      </c>
      <c r="G100" s="707"/>
      <c r="H100" s="707"/>
      <c r="I100" s="716"/>
      <c r="J100" s="716"/>
      <c r="K100" s="688">
        <f t="shared" si="9"/>
        <v>0</v>
      </c>
      <c r="L100" s="679"/>
      <c r="M100" s="679"/>
      <c r="N100" s="688">
        <f t="shared" si="10"/>
        <v>0</v>
      </c>
      <c r="O100" s="688"/>
      <c r="P100" s="688">
        <f t="shared" si="11"/>
        <v>0</v>
      </c>
      <c r="Q100" s="691">
        <f t="shared" si="12"/>
        <v>0</v>
      </c>
    </row>
    <row r="101" spans="1:17" hidden="1">
      <c r="A101" s="699">
        <v>3111112</v>
      </c>
      <c r="B101" s="680" t="s">
        <v>230</v>
      </c>
      <c r="C101" s="550"/>
      <c r="D101" s="688">
        <f t="shared" si="8"/>
        <v>0</v>
      </c>
      <c r="E101" s="707"/>
      <c r="F101" s="688">
        <f t="shared" si="13"/>
        <v>0</v>
      </c>
      <c r="G101" s="707"/>
      <c r="H101" s="707"/>
      <c r="I101" s="716"/>
      <c r="J101" s="716"/>
      <c r="K101" s="688">
        <f t="shared" si="9"/>
        <v>0</v>
      </c>
      <c r="L101" s="679"/>
      <c r="M101" s="679"/>
      <c r="N101" s="688">
        <f t="shared" si="10"/>
        <v>0</v>
      </c>
      <c r="O101" s="688">
        <v>0</v>
      </c>
      <c r="P101" s="688">
        <f t="shared" si="11"/>
        <v>0</v>
      </c>
      <c r="Q101" s="691">
        <f t="shared" si="12"/>
        <v>0</v>
      </c>
    </row>
    <row r="102" spans="1:17" hidden="1">
      <c r="A102" s="700">
        <v>3111305</v>
      </c>
      <c r="B102" s="677" t="s">
        <v>231</v>
      </c>
      <c r="C102" s="1420"/>
      <c r="D102" s="688">
        <f t="shared" si="8"/>
        <v>0</v>
      </c>
      <c r="E102" s="707"/>
      <c r="F102" s="688">
        <f t="shared" si="13"/>
        <v>0</v>
      </c>
      <c r="G102" s="707"/>
      <c r="H102" s="707"/>
      <c r="I102" s="716"/>
      <c r="J102" s="716"/>
      <c r="K102" s="688">
        <f t="shared" si="9"/>
        <v>0</v>
      </c>
      <c r="L102" s="679"/>
      <c r="M102" s="679"/>
      <c r="N102" s="688">
        <f t="shared" si="10"/>
        <v>0</v>
      </c>
      <c r="O102" s="688"/>
      <c r="P102" s="688">
        <f t="shared" si="11"/>
        <v>0</v>
      </c>
      <c r="Q102" s="691">
        <f t="shared" si="12"/>
        <v>0</v>
      </c>
    </row>
    <row r="103" spans="1:17" ht="46.5">
      <c r="A103" s="681">
        <v>3111401</v>
      </c>
      <c r="B103" s="677" t="s">
        <v>910</v>
      </c>
      <c r="C103" s="1420"/>
      <c r="D103" s="688">
        <f t="shared" si="8"/>
        <v>0</v>
      </c>
      <c r="E103" s="707">
        <v>500000</v>
      </c>
      <c r="F103" s="688">
        <f t="shared" si="13"/>
        <v>500000</v>
      </c>
      <c r="G103" s="707"/>
      <c r="H103" s="707"/>
      <c r="I103" s="716"/>
      <c r="J103" s="716">
        <v>1500000</v>
      </c>
      <c r="K103" s="688">
        <f t="shared" si="9"/>
        <v>1500000</v>
      </c>
      <c r="L103" s="679"/>
      <c r="M103" s="679"/>
      <c r="N103" s="688">
        <f t="shared" si="10"/>
        <v>0</v>
      </c>
      <c r="O103" s="688"/>
      <c r="P103" s="688">
        <f t="shared" si="11"/>
        <v>0</v>
      </c>
      <c r="Q103" s="691">
        <f t="shared" si="12"/>
        <v>2000000</v>
      </c>
    </row>
    <row r="104" spans="1:17" ht="62" hidden="1">
      <c r="A104" s="1063">
        <v>3111403</v>
      </c>
      <c r="B104" s="1064" t="s">
        <v>776</v>
      </c>
      <c r="C104" s="1420"/>
      <c r="D104" s="688">
        <f t="shared" si="8"/>
        <v>0</v>
      </c>
      <c r="E104" s="707"/>
      <c r="F104" s="688">
        <f t="shared" si="13"/>
        <v>0</v>
      </c>
      <c r="G104" s="707"/>
      <c r="H104" s="707"/>
      <c r="I104" s="716"/>
      <c r="J104" s="716"/>
      <c r="K104" s="688">
        <f t="shared" si="9"/>
        <v>0</v>
      </c>
      <c r="L104" s="679"/>
      <c r="M104" s="679"/>
      <c r="N104" s="688">
        <f t="shared" si="10"/>
        <v>0</v>
      </c>
      <c r="O104" s="688"/>
      <c r="P104" s="688">
        <f t="shared" si="11"/>
        <v>0</v>
      </c>
      <c r="Q104" s="691">
        <f t="shared" si="12"/>
        <v>0</v>
      </c>
    </row>
    <row r="105" spans="1:17" ht="31">
      <c r="A105" s="1249">
        <v>2640599</v>
      </c>
      <c r="B105" s="693" t="s">
        <v>812</v>
      </c>
      <c r="C105" s="1420"/>
      <c r="D105" s="688">
        <f t="shared" si="8"/>
        <v>0</v>
      </c>
      <c r="E105" s="707"/>
      <c r="F105" s="688">
        <f t="shared" si="13"/>
        <v>0</v>
      </c>
      <c r="G105" s="707"/>
      <c r="H105" s="707"/>
      <c r="I105" s="716"/>
      <c r="J105" s="716"/>
      <c r="K105" s="688">
        <f t="shared" si="9"/>
        <v>0</v>
      </c>
      <c r="L105" s="679"/>
      <c r="M105" s="679"/>
      <c r="N105" s="688">
        <f t="shared" si="10"/>
        <v>0</v>
      </c>
      <c r="O105" s="688">
        <v>4900000</v>
      </c>
      <c r="P105" s="688">
        <f t="shared" si="11"/>
        <v>4900000</v>
      </c>
      <c r="Q105" s="691">
        <f t="shared" si="12"/>
        <v>4900000</v>
      </c>
    </row>
    <row r="106" spans="1:17" hidden="1">
      <c r="A106" s="700">
        <v>3110701</v>
      </c>
      <c r="B106" s="677" t="s">
        <v>472</v>
      </c>
      <c r="C106" s="1420"/>
      <c r="D106" s="688">
        <f t="shared" si="8"/>
        <v>0</v>
      </c>
      <c r="E106" s="707"/>
      <c r="F106" s="688">
        <f t="shared" si="13"/>
        <v>0</v>
      </c>
      <c r="G106" s="707"/>
      <c r="H106" s="707"/>
      <c r="I106" s="716"/>
      <c r="J106" s="716"/>
      <c r="K106" s="688">
        <f t="shared" si="9"/>
        <v>0</v>
      </c>
      <c r="L106" s="679"/>
      <c r="M106" s="679"/>
      <c r="N106" s="688">
        <f t="shared" si="10"/>
        <v>0</v>
      </c>
      <c r="O106" s="688"/>
      <c r="P106" s="688">
        <f t="shared" si="11"/>
        <v>0</v>
      </c>
      <c r="Q106" s="691">
        <f t="shared" si="12"/>
        <v>0</v>
      </c>
    </row>
    <row r="107" spans="1:17">
      <c r="A107" s="699">
        <v>3110704</v>
      </c>
      <c r="B107" s="677" t="s">
        <v>473</v>
      </c>
      <c r="C107" s="1420"/>
      <c r="D107" s="688">
        <f t="shared" si="8"/>
        <v>0</v>
      </c>
      <c r="E107" s="707">
        <v>400000</v>
      </c>
      <c r="F107" s="688">
        <f t="shared" si="13"/>
        <v>400000</v>
      </c>
      <c r="G107" s="707"/>
      <c r="H107" s="707"/>
      <c r="I107" s="716">
        <v>400000</v>
      </c>
      <c r="J107" s="716"/>
      <c r="K107" s="688">
        <f t="shared" si="9"/>
        <v>400000</v>
      </c>
      <c r="L107" s="679"/>
      <c r="M107" s="679"/>
      <c r="N107" s="688">
        <f t="shared" si="10"/>
        <v>0</v>
      </c>
      <c r="O107" s="688"/>
      <c r="P107" s="688">
        <f t="shared" si="11"/>
        <v>0</v>
      </c>
      <c r="Q107" s="691">
        <f t="shared" si="12"/>
        <v>800000</v>
      </c>
    </row>
    <row r="108" spans="1:17" hidden="1">
      <c r="A108" s="681">
        <v>3110701</v>
      </c>
      <c r="B108" s="677" t="s">
        <v>472</v>
      </c>
      <c r="C108" s="1420"/>
      <c r="D108" s="678">
        <f t="shared" si="8"/>
        <v>0</v>
      </c>
      <c r="E108" s="707"/>
      <c r="F108" s="678">
        <f t="shared" si="13"/>
        <v>0</v>
      </c>
      <c r="G108" s="707"/>
      <c r="H108" s="707"/>
      <c r="I108" s="716"/>
      <c r="J108" s="716"/>
      <c r="K108" s="678">
        <f t="shared" si="9"/>
        <v>0</v>
      </c>
      <c r="L108" s="679"/>
      <c r="M108" s="679"/>
      <c r="N108" s="678">
        <f t="shared" si="10"/>
        <v>0</v>
      </c>
      <c r="O108" s="689"/>
      <c r="P108" s="690">
        <f t="shared" si="11"/>
        <v>0</v>
      </c>
      <c r="Q108" s="691">
        <f t="shared" si="12"/>
        <v>0</v>
      </c>
    </row>
    <row r="109" spans="1:17" ht="31" hidden="1">
      <c r="A109" s="681">
        <v>3110599</v>
      </c>
      <c r="B109" s="677" t="s">
        <v>236</v>
      </c>
      <c r="C109" s="1420"/>
      <c r="D109" s="678">
        <f t="shared" si="8"/>
        <v>0</v>
      </c>
      <c r="E109" s="707"/>
      <c r="F109" s="678">
        <f t="shared" si="13"/>
        <v>0</v>
      </c>
      <c r="G109" s="707"/>
      <c r="H109" s="707"/>
      <c r="I109" s="716"/>
      <c r="J109" s="716"/>
      <c r="K109" s="678">
        <f t="shared" si="9"/>
        <v>0</v>
      </c>
      <c r="L109" s="679"/>
      <c r="M109" s="679"/>
      <c r="N109" s="678">
        <f t="shared" si="10"/>
        <v>0</v>
      </c>
      <c r="O109" s="689"/>
      <c r="P109" s="690">
        <f t="shared" si="11"/>
        <v>0</v>
      </c>
      <c r="Q109" s="691">
        <f t="shared" si="12"/>
        <v>0</v>
      </c>
    </row>
    <row r="110" spans="1:17">
      <c r="A110" s="682"/>
      <c r="B110" s="674" t="s">
        <v>128</v>
      </c>
      <c r="C110" s="701">
        <f>SUM(C17:C109)</f>
        <v>10747317</v>
      </c>
      <c r="D110" s="683">
        <f t="shared" si="8"/>
        <v>10747317</v>
      </c>
      <c r="E110" s="701">
        <f t="shared" ref="E110:O110" si="14">SUM(E17:E109)</f>
        <v>29850000</v>
      </c>
      <c r="F110" s="683">
        <f t="shared" si="13"/>
        <v>29850000</v>
      </c>
      <c r="G110" s="701">
        <f t="shared" si="14"/>
        <v>3100000</v>
      </c>
      <c r="H110" s="701">
        <f t="shared" si="14"/>
        <v>0</v>
      </c>
      <c r="I110" s="701">
        <f t="shared" si="14"/>
        <v>1300000</v>
      </c>
      <c r="J110" s="701">
        <f t="shared" si="14"/>
        <v>17750000</v>
      </c>
      <c r="K110" s="683">
        <f t="shared" si="9"/>
        <v>22150000</v>
      </c>
      <c r="L110" s="701">
        <f t="shared" si="14"/>
        <v>0</v>
      </c>
      <c r="M110" s="701">
        <f t="shared" si="14"/>
        <v>1490000</v>
      </c>
      <c r="N110" s="683">
        <f t="shared" si="10"/>
        <v>1490000</v>
      </c>
      <c r="O110" s="701">
        <f t="shared" si="14"/>
        <v>4900000</v>
      </c>
      <c r="P110" s="1681">
        <f t="shared" si="11"/>
        <v>4900000</v>
      </c>
      <c r="Q110" s="703">
        <f t="shared" si="12"/>
        <v>69137317</v>
      </c>
    </row>
    <row r="111" spans="1:17">
      <c r="A111" s="645"/>
      <c r="B111" s="673" t="s">
        <v>129</v>
      </c>
      <c r="C111" s="702"/>
      <c r="D111" s="688"/>
      <c r="E111" s="679"/>
      <c r="F111" s="688"/>
      <c r="G111" s="679"/>
      <c r="H111" s="688"/>
      <c r="I111" s="688"/>
      <c r="J111" s="688"/>
      <c r="K111" s="688"/>
      <c r="L111" s="679"/>
      <c r="M111" s="688"/>
      <c r="N111" s="688"/>
      <c r="O111" s="688"/>
      <c r="P111" s="688"/>
      <c r="Q111" s="691"/>
    </row>
    <row r="112" spans="1:17">
      <c r="A112" s="692">
        <v>2220101</v>
      </c>
      <c r="B112" s="693" t="s">
        <v>130</v>
      </c>
      <c r="C112" s="684">
        <v>500000</v>
      </c>
      <c r="D112" s="688">
        <f t="shared" si="8"/>
        <v>500000</v>
      </c>
      <c r="E112" s="679"/>
      <c r="F112" s="688">
        <f t="shared" si="13"/>
        <v>0</v>
      </c>
      <c r="G112" s="679"/>
      <c r="H112" s="679"/>
      <c r="I112" s="688"/>
      <c r="J112" s="688">
        <v>1500000</v>
      </c>
      <c r="K112" s="688">
        <f t="shared" si="9"/>
        <v>1500000</v>
      </c>
      <c r="L112" s="679"/>
      <c r="M112" s="679"/>
      <c r="N112" s="688">
        <f t="shared" si="10"/>
        <v>0</v>
      </c>
      <c r="O112" s="688"/>
      <c r="P112" s="688">
        <f t="shared" si="11"/>
        <v>0</v>
      </c>
      <c r="Q112" s="691">
        <f t="shared" si="12"/>
        <v>2000000</v>
      </c>
    </row>
    <row r="113" spans="1:18" hidden="1">
      <c r="A113" s="681">
        <v>2220103</v>
      </c>
      <c r="B113" s="677" t="s">
        <v>131</v>
      </c>
      <c r="C113" s="684"/>
      <c r="D113" s="688">
        <f t="shared" si="8"/>
        <v>0</v>
      </c>
      <c r="E113" s="679"/>
      <c r="F113" s="688">
        <f t="shared" si="13"/>
        <v>0</v>
      </c>
      <c r="G113" s="679"/>
      <c r="H113" s="679"/>
      <c r="I113" s="688"/>
      <c r="J113" s="688"/>
      <c r="K113" s="688">
        <f t="shared" si="9"/>
        <v>0</v>
      </c>
      <c r="L113" s="679"/>
      <c r="M113" s="679"/>
      <c r="N113" s="688">
        <f t="shared" si="10"/>
        <v>0</v>
      </c>
      <c r="O113" s="688"/>
      <c r="P113" s="688">
        <f t="shared" si="11"/>
        <v>0</v>
      </c>
      <c r="Q113" s="691">
        <f t="shared" si="12"/>
        <v>0</v>
      </c>
    </row>
    <row r="114" spans="1:18" ht="31">
      <c r="A114" s="681">
        <v>2220201</v>
      </c>
      <c r="B114" s="677" t="s">
        <v>474</v>
      </c>
      <c r="C114" s="684"/>
      <c r="D114" s="688">
        <f t="shared" si="8"/>
        <v>0</v>
      </c>
      <c r="E114" s="679">
        <v>2500000</v>
      </c>
      <c r="F114" s="688">
        <f t="shared" si="13"/>
        <v>2500000</v>
      </c>
      <c r="G114" s="679"/>
      <c r="H114" s="679"/>
      <c r="I114" s="688"/>
      <c r="J114" s="688"/>
      <c r="K114" s="688">
        <f t="shared" si="9"/>
        <v>0</v>
      </c>
      <c r="L114" s="679"/>
      <c r="M114" s="679"/>
      <c r="N114" s="688">
        <f t="shared" si="10"/>
        <v>0</v>
      </c>
      <c r="O114" s="688"/>
      <c r="P114" s="688">
        <f t="shared" si="11"/>
        <v>0</v>
      </c>
      <c r="Q114" s="691">
        <f t="shared" si="12"/>
        <v>2500000</v>
      </c>
    </row>
    <row r="115" spans="1:18" hidden="1">
      <c r="A115" s="681">
        <v>2220202</v>
      </c>
      <c r="B115" s="677" t="s">
        <v>475</v>
      </c>
      <c r="C115" s="684"/>
      <c r="D115" s="688">
        <f t="shared" si="8"/>
        <v>0</v>
      </c>
      <c r="E115" s="679"/>
      <c r="F115" s="688">
        <f t="shared" si="13"/>
        <v>0</v>
      </c>
      <c r="G115" s="679"/>
      <c r="H115" s="679"/>
      <c r="I115" s="688"/>
      <c r="J115" s="688"/>
      <c r="K115" s="688">
        <f t="shared" si="9"/>
        <v>0</v>
      </c>
      <c r="L115" s="679"/>
      <c r="M115" s="679"/>
      <c r="N115" s="688">
        <f t="shared" si="10"/>
        <v>0</v>
      </c>
      <c r="O115" s="688"/>
      <c r="P115" s="688">
        <f t="shared" si="11"/>
        <v>0</v>
      </c>
      <c r="Q115" s="691">
        <f t="shared" si="12"/>
        <v>0</v>
      </c>
    </row>
    <row r="116" spans="1:18" ht="31" hidden="1">
      <c r="A116" s="681">
        <v>2220203</v>
      </c>
      <c r="B116" s="677" t="s">
        <v>476</v>
      </c>
      <c r="C116" s="684"/>
      <c r="D116" s="688">
        <f t="shared" si="8"/>
        <v>0</v>
      </c>
      <c r="E116" s="679"/>
      <c r="F116" s="688">
        <f t="shared" si="13"/>
        <v>0</v>
      </c>
      <c r="G116" s="679"/>
      <c r="H116" s="679"/>
      <c r="I116" s="688"/>
      <c r="J116" s="688"/>
      <c r="K116" s="688">
        <f t="shared" si="9"/>
        <v>0</v>
      </c>
      <c r="L116" s="679"/>
      <c r="M116" s="679"/>
      <c r="N116" s="688">
        <f t="shared" si="10"/>
        <v>0</v>
      </c>
      <c r="O116" s="688"/>
      <c r="P116" s="688">
        <f t="shared" si="11"/>
        <v>0</v>
      </c>
      <c r="Q116" s="691">
        <f t="shared" si="12"/>
        <v>0</v>
      </c>
    </row>
    <row r="117" spans="1:18" hidden="1">
      <c r="A117" s="681">
        <v>2220204</v>
      </c>
      <c r="B117" s="677" t="s">
        <v>477</v>
      </c>
      <c r="C117" s="684"/>
      <c r="D117" s="688">
        <f t="shared" si="8"/>
        <v>0</v>
      </c>
      <c r="E117" s="679"/>
      <c r="F117" s="688">
        <f t="shared" si="13"/>
        <v>0</v>
      </c>
      <c r="G117" s="679"/>
      <c r="H117" s="679"/>
      <c r="I117" s="688"/>
      <c r="J117" s="688"/>
      <c r="K117" s="688">
        <f t="shared" si="9"/>
        <v>0</v>
      </c>
      <c r="L117" s="679"/>
      <c r="M117" s="679"/>
      <c r="N117" s="688">
        <f t="shared" si="10"/>
        <v>0</v>
      </c>
      <c r="O117" s="688"/>
      <c r="P117" s="688">
        <f t="shared" si="11"/>
        <v>0</v>
      </c>
      <c r="Q117" s="691">
        <f t="shared" si="12"/>
        <v>0</v>
      </c>
    </row>
    <row r="118" spans="1:18" ht="46.5">
      <c r="A118" s="681">
        <v>2220205</v>
      </c>
      <c r="B118" s="677" t="s">
        <v>903</v>
      </c>
      <c r="C118" s="684"/>
      <c r="D118" s="688">
        <f t="shared" si="8"/>
        <v>0</v>
      </c>
      <c r="E118" s="679">
        <v>490000</v>
      </c>
      <c r="F118" s="688">
        <f t="shared" si="13"/>
        <v>490000</v>
      </c>
      <c r="G118" s="679"/>
      <c r="H118" s="679"/>
      <c r="I118" s="688"/>
      <c r="J118" s="688"/>
      <c r="K118" s="688">
        <f t="shared" si="9"/>
        <v>0</v>
      </c>
      <c r="L118" s="679"/>
      <c r="M118" s="679"/>
      <c r="N118" s="688">
        <f t="shared" si="10"/>
        <v>0</v>
      </c>
      <c r="O118" s="688"/>
      <c r="P118" s="688">
        <f t="shared" si="11"/>
        <v>0</v>
      </c>
      <c r="Q118" s="691">
        <f t="shared" si="12"/>
        <v>490000</v>
      </c>
    </row>
    <row r="119" spans="1:18" ht="46.5">
      <c r="A119" s="681">
        <v>2220209</v>
      </c>
      <c r="B119" s="677" t="s">
        <v>904</v>
      </c>
      <c r="C119" s="684"/>
      <c r="D119" s="688">
        <f t="shared" si="8"/>
        <v>0</v>
      </c>
      <c r="E119" s="679"/>
      <c r="F119" s="688">
        <f t="shared" si="13"/>
        <v>0</v>
      </c>
      <c r="G119" s="679"/>
      <c r="H119" s="679">
        <v>2000000</v>
      </c>
      <c r="I119" s="688"/>
      <c r="J119" s="688"/>
      <c r="K119" s="688">
        <f t="shared" si="9"/>
        <v>2000000</v>
      </c>
      <c r="L119" s="679"/>
      <c r="M119" s="679"/>
      <c r="N119" s="688">
        <f t="shared" si="10"/>
        <v>0</v>
      </c>
      <c r="O119" s="688"/>
      <c r="P119" s="688">
        <f t="shared" si="11"/>
        <v>0</v>
      </c>
      <c r="Q119" s="691">
        <f t="shared" si="12"/>
        <v>2000000</v>
      </c>
    </row>
    <row r="120" spans="1:18" ht="31" hidden="1">
      <c r="A120" s="681">
        <v>2220210</v>
      </c>
      <c r="B120" s="677" t="s">
        <v>478</v>
      </c>
      <c r="C120" s="684"/>
      <c r="D120" s="678">
        <f t="shared" si="8"/>
        <v>0</v>
      </c>
      <c r="E120" s="679"/>
      <c r="F120" s="678">
        <f t="shared" si="13"/>
        <v>0</v>
      </c>
      <c r="G120" s="679"/>
      <c r="H120" s="679"/>
      <c r="I120" s="688"/>
      <c r="J120" s="688"/>
      <c r="K120" s="678">
        <f t="shared" si="9"/>
        <v>0</v>
      </c>
      <c r="L120" s="679"/>
      <c r="M120" s="679"/>
      <c r="N120" s="678">
        <f t="shared" si="10"/>
        <v>0</v>
      </c>
      <c r="O120" s="689"/>
      <c r="P120" s="690">
        <f t="shared" si="11"/>
        <v>0</v>
      </c>
      <c r="Q120" s="691">
        <f t="shared" si="12"/>
        <v>0</v>
      </c>
    </row>
    <row r="121" spans="1:18" hidden="1">
      <c r="A121" s="681">
        <v>2220299</v>
      </c>
      <c r="B121" s="677" t="s">
        <v>139</v>
      </c>
      <c r="C121" s="684"/>
      <c r="D121" s="678">
        <f t="shared" si="8"/>
        <v>0</v>
      </c>
      <c r="E121" s="679"/>
      <c r="F121" s="678">
        <f t="shared" si="13"/>
        <v>0</v>
      </c>
      <c r="G121" s="679"/>
      <c r="H121" s="679"/>
      <c r="I121" s="688"/>
      <c r="J121" s="688"/>
      <c r="K121" s="678">
        <f t="shared" si="9"/>
        <v>0</v>
      </c>
      <c r="L121" s="679"/>
      <c r="M121" s="679"/>
      <c r="N121" s="678">
        <f t="shared" si="10"/>
        <v>0</v>
      </c>
      <c r="O121" s="689"/>
      <c r="P121" s="690">
        <f t="shared" si="11"/>
        <v>0</v>
      </c>
      <c r="Q121" s="691">
        <f t="shared" si="12"/>
        <v>0</v>
      </c>
    </row>
    <row r="122" spans="1:18" ht="31" hidden="1">
      <c r="A122" s="681">
        <v>4130299</v>
      </c>
      <c r="B122" s="677" t="s">
        <v>237</v>
      </c>
      <c r="C122" s="684"/>
      <c r="D122" s="678">
        <f t="shared" si="8"/>
        <v>0</v>
      </c>
      <c r="E122" s="679"/>
      <c r="F122" s="678">
        <f t="shared" si="13"/>
        <v>0</v>
      </c>
      <c r="G122" s="679"/>
      <c r="H122" s="679"/>
      <c r="I122" s="688"/>
      <c r="J122" s="688"/>
      <c r="K122" s="678">
        <f t="shared" si="9"/>
        <v>0</v>
      </c>
      <c r="L122" s="679"/>
      <c r="M122" s="679"/>
      <c r="N122" s="678">
        <f t="shared" si="10"/>
        <v>0</v>
      </c>
      <c r="O122" s="689"/>
      <c r="P122" s="690">
        <f t="shared" si="11"/>
        <v>0</v>
      </c>
      <c r="Q122" s="691">
        <f t="shared" si="12"/>
        <v>0</v>
      </c>
    </row>
    <row r="123" spans="1:18">
      <c r="A123" s="682"/>
      <c r="B123" s="674" t="s">
        <v>128</v>
      </c>
      <c r="C123" s="701">
        <f>SUM(C112:C122)</f>
        <v>500000</v>
      </c>
      <c r="D123" s="683">
        <f t="shared" si="8"/>
        <v>500000</v>
      </c>
      <c r="E123" s="701">
        <f t="shared" ref="E123:O123" si="15">SUM(E112:E122)</f>
        <v>2990000</v>
      </c>
      <c r="F123" s="683">
        <f t="shared" si="13"/>
        <v>2990000</v>
      </c>
      <c r="G123" s="701">
        <f t="shared" si="15"/>
        <v>0</v>
      </c>
      <c r="H123" s="701">
        <f t="shared" si="15"/>
        <v>2000000</v>
      </c>
      <c r="I123" s="701">
        <f t="shared" si="15"/>
        <v>0</v>
      </c>
      <c r="J123" s="701">
        <f t="shared" si="15"/>
        <v>1500000</v>
      </c>
      <c r="K123" s="683">
        <f t="shared" si="9"/>
        <v>3500000</v>
      </c>
      <c r="L123" s="701">
        <f t="shared" si="15"/>
        <v>0</v>
      </c>
      <c r="M123" s="701">
        <f t="shared" si="15"/>
        <v>0</v>
      </c>
      <c r="N123" s="683">
        <f t="shared" si="10"/>
        <v>0</v>
      </c>
      <c r="O123" s="701">
        <f t="shared" si="15"/>
        <v>0</v>
      </c>
      <c r="P123" s="1681">
        <f t="shared" si="11"/>
        <v>0</v>
      </c>
      <c r="Q123" s="703">
        <f>SUM(P123+N123+K123+F123+D123)</f>
        <v>6990000</v>
      </c>
    </row>
    <row r="124" spans="1:18">
      <c r="A124" s="645"/>
      <c r="B124" s="675" t="s">
        <v>141</v>
      </c>
      <c r="C124" s="679"/>
      <c r="D124" s="688"/>
      <c r="E124" s="536"/>
      <c r="F124" s="688"/>
      <c r="G124" s="536"/>
      <c r="H124" s="533"/>
      <c r="I124" s="533"/>
      <c r="J124" s="533"/>
      <c r="K124" s="688"/>
      <c r="L124" s="536"/>
      <c r="M124" s="533"/>
      <c r="N124" s="688"/>
      <c r="O124" s="688"/>
      <c r="P124" s="688"/>
      <c r="Q124" s="691"/>
    </row>
    <row r="125" spans="1:18" ht="31">
      <c r="A125" s="1249">
        <v>2640599</v>
      </c>
      <c r="B125" s="693" t="s">
        <v>812</v>
      </c>
      <c r="C125" s="679">
        <v>0</v>
      </c>
      <c r="D125" s="688">
        <f t="shared" si="8"/>
        <v>0</v>
      </c>
      <c r="E125" s="536"/>
      <c r="F125" s="688">
        <f t="shared" si="13"/>
        <v>0</v>
      </c>
      <c r="G125" s="536"/>
      <c r="H125" s="533"/>
      <c r="I125" s="533"/>
      <c r="J125" s="533"/>
      <c r="K125" s="688">
        <f t="shared" si="9"/>
        <v>0</v>
      </c>
      <c r="L125" s="536"/>
      <c r="M125" s="533"/>
      <c r="N125" s="688">
        <f t="shared" si="10"/>
        <v>0</v>
      </c>
      <c r="O125" s="688">
        <v>162765059</v>
      </c>
      <c r="P125" s="688">
        <f t="shared" si="11"/>
        <v>162765059</v>
      </c>
      <c r="Q125" s="691">
        <f t="shared" si="12"/>
        <v>162765059</v>
      </c>
      <c r="R125" s="544"/>
    </row>
    <row r="126" spans="1:18">
      <c r="A126" s="537">
        <v>4130299</v>
      </c>
      <c r="B126" s="533" t="s">
        <v>140</v>
      </c>
      <c r="C126" s="679">
        <v>75000000</v>
      </c>
      <c r="D126" s="688">
        <f t="shared" si="8"/>
        <v>75000000</v>
      </c>
      <c r="E126" s="536"/>
      <c r="F126" s="688">
        <f t="shared" si="13"/>
        <v>0</v>
      </c>
      <c r="G126" s="706"/>
      <c r="H126" s="706"/>
      <c r="I126" s="688"/>
      <c r="J126" s="688"/>
      <c r="K126" s="688">
        <f t="shared" si="9"/>
        <v>0</v>
      </c>
      <c r="L126" s="706"/>
      <c r="M126" s="706"/>
      <c r="N126" s="688">
        <f t="shared" si="10"/>
        <v>0</v>
      </c>
      <c r="O126" s="670"/>
      <c r="P126" s="688">
        <f t="shared" si="11"/>
        <v>0</v>
      </c>
      <c r="Q126" s="691">
        <f t="shared" si="12"/>
        <v>75000000</v>
      </c>
    </row>
    <row r="127" spans="1:18">
      <c r="A127" s="236">
        <v>3111504</v>
      </c>
      <c r="B127" s="1613" t="s">
        <v>143</v>
      </c>
      <c r="C127" s="679">
        <v>93400000</v>
      </c>
      <c r="D127" s="688">
        <f t="shared" si="8"/>
        <v>93400000</v>
      </c>
      <c r="E127" s="536"/>
      <c r="F127" s="688">
        <f t="shared" si="13"/>
        <v>0</v>
      </c>
      <c r="G127" s="706"/>
      <c r="H127" s="706"/>
      <c r="I127" s="688"/>
      <c r="J127" s="688"/>
      <c r="K127" s="688">
        <f t="shared" si="9"/>
        <v>0</v>
      </c>
      <c r="L127" s="706"/>
      <c r="M127" s="706"/>
      <c r="N127" s="688">
        <f t="shared" si="10"/>
        <v>0</v>
      </c>
      <c r="O127" s="688"/>
      <c r="P127" s="688">
        <f t="shared" si="11"/>
        <v>0</v>
      </c>
      <c r="Q127" s="691">
        <f t="shared" si="12"/>
        <v>93400000</v>
      </c>
    </row>
    <row r="128" spans="1:18" ht="62" hidden="1">
      <c r="A128" s="1249">
        <v>3110504</v>
      </c>
      <c r="B128" s="693" t="s">
        <v>777</v>
      </c>
      <c r="C128" s="679"/>
      <c r="D128" s="688">
        <f t="shared" si="8"/>
        <v>0</v>
      </c>
      <c r="E128" s="536"/>
      <c r="F128" s="688">
        <f t="shared" si="13"/>
        <v>0</v>
      </c>
      <c r="G128" s="706"/>
      <c r="H128" s="706"/>
      <c r="I128" s="688"/>
      <c r="J128" s="688"/>
      <c r="K128" s="688">
        <f t="shared" si="9"/>
        <v>0</v>
      </c>
      <c r="L128" s="706"/>
      <c r="M128" s="706"/>
      <c r="N128" s="688">
        <f t="shared" si="10"/>
        <v>0</v>
      </c>
      <c r="O128" s="688"/>
      <c r="P128" s="688">
        <f t="shared" si="11"/>
        <v>0</v>
      </c>
      <c r="Q128" s="691">
        <f t="shared" si="12"/>
        <v>0</v>
      </c>
    </row>
    <row r="129" spans="1:17" ht="31">
      <c r="A129" s="692">
        <v>2640599</v>
      </c>
      <c r="B129" s="693" t="s">
        <v>479</v>
      </c>
      <c r="C129" s="679"/>
      <c r="D129" s="688">
        <f t="shared" si="8"/>
        <v>0</v>
      </c>
      <c r="E129" s="536"/>
      <c r="F129" s="688">
        <f t="shared" si="13"/>
        <v>0</v>
      </c>
      <c r="G129" s="706"/>
      <c r="H129" s="706"/>
      <c r="I129" s="688"/>
      <c r="J129" s="688"/>
      <c r="K129" s="688">
        <f t="shared" si="9"/>
        <v>0</v>
      </c>
      <c r="L129" s="706"/>
      <c r="M129" s="706"/>
      <c r="N129" s="688">
        <f t="shared" si="10"/>
        <v>0</v>
      </c>
      <c r="O129" s="688">
        <v>80000000</v>
      </c>
      <c r="P129" s="688">
        <f t="shared" si="11"/>
        <v>80000000</v>
      </c>
      <c r="Q129" s="691">
        <f t="shared" si="12"/>
        <v>80000000</v>
      </c>
    </row>
    <row r="130" spans="1:17">
      <c r="A130" s="682"/>
      <c r="B130" s="674" t="s">
        <v>39</v>
      </c>
      <c r="C130" s="708">
        <f>SUM(C125:C129)</f>
        <v>168400000</v>
      </c>
      <c r="D130" s="678">
        <f t="shared" si="8"/>
        <v>168400000</v>
      </c>
      <c r="E130" s="708">
        <f>SUM(E125:E129)</f>
        <v>0</v>
      </c>
      <c r="F130" s="678">
        <f t="shared" si="13"/>
        <v>0</v>
      </c>
      <c r="G130" s="708">
        <f>SUM(G125:G129)</f>
        <v>0</v>
      </c>
      <c r="H130" s="708">
        <f>SUM(H125:H129)</f>
        <v>0</v>
      </c>
      <c r="I130" s="708">
        <f>SUM(I125:I129)</f>
        <v>0</v>
      </c>
      <c r="J130" s="708">
        <f>SUM(J125:J129)</f>
        <v>0</v>
      </c>
      <c r="K130" s="678">
        <f t="shared" si="9"/>
        <v>0</v>
      </c>
      <c r="L130" s="708">
        <f>SUM(L125:L129)</f>
        <v>0</v>
      </c>
      <c r="M130" s="708">
        <f>SUM(M125:M129)</f>
        <v>0</v>
      </c>
      <c r="N130" s="678">
        <f t="shared" si="10"/>
        <v>0</v>
      </c>
      <c r="O130" s="708">
        <f>SUM(O125:O129)</f>
        <v>242765059</v>
      </c>
      <c r="P130" s="690">
        <f t="shared" si="11"/>
        <v>242765059</v>
      </c>
      <c r="Q130" s="691">
        <f t="shared" si="12"/>
        <v>411165059</v>
      </c>
    </row>
    <row r="131" spans="1:17">
      <c r="A131" s="709"/>
      <c r="B131" s="706"/>
      <c r="C131" s="679"/>
      <c r="D131" s="688"/>
      <c r="E131" s="679"/>
      <c r="F131" s="688"/>
      <c r="G131" s="679"/>
      <c r="H131" s="688"/>
      <c r="I131" s="688"/>
      <c r="J131" s="688"/>
      <c r="K131" s="688"/>
      <c r="L131" s="679"/>
      <c r="M131" s="688"/>
      <c r="N131" s="688"/>
      <c r="O131" s="688"/>
      <c r="P131" s="688"/>
      <c r="Q131" s="691"/>
    </row>
    <row r="132" spans="1:17">
      <c r="A132" s="710"/>
      <c r="B132" s="540" t="s">
        <v>13</v>
      </c>
      <c r="C132" s="711">
        <f t="shared" ref="C132:Q132" si="16">SUM(C130+C123+C110+C15)</f>
        <v>261724761</v>
      </c>
      <c r="D132" s="711">
        <f t="shared" si="16"/>
        <v>261724761</v>
      </c>
      <c r="E132" s="711">
        <f t="shared" si="16"/>
        <v>32840000</v>
      </c>
      <c r="F132" s="711">
        <f t="shared" si="16"/>
        <v>32840000</v>
      </c>
      <c r="G132" s="711">
        <f t="shared" si="16"/>
        <v>3100000</v>
      </c>
      <c r="H132" s="711">
        <f t="shared" si="16"/>
        <v>2000000</v>
      </c>
      <c r="I132" s="711">
        <f t="shared" si="16"/>
        <v>1300000</v>
      </c>
      <c r="J132" s="711">
        <f t="shared" si="16"/>
        <v>19250000</v>
      </c>
      <c r="K132" s="711">
        <f t="shared" si="16"/>
        <v>25650000</v>
      </c>
      <c r="L132" s="711">
        <f t="shared" si="16"/>
        <v>0</v>
      </c>
      <c r="M132" s="711">
        <f t="shared" si="16"/>
        <v>1490000</v>
      </c>
      <c r="N132" s="711">
        <f t="shared" si="16"/>
        <v>1490000</v>
      </c>
      <c r="O132" s="711">
        <f t="shared" si="16"/>
        <v>247665059</v>
      </c>
      <c r="P132" s="711">
        <f t="shared" si="16"/>
        <v>247665059</v>
      </c>
      <c r="Q132" s="711">
        <f t="shared" si="16"/>
        <v>569369820</v>
      </c>
    </row>
    <row r="133" spans="1:17">
      <c r="C133" s="712"/>
      <c r="D133" s="712"/>
      <c r="E133" s="712"/>
      <c r="F133" s="712"/>
      <c r="G133" s="712"/>
      <c r="H133" s="712"/>
      <c r="I133" s="712"/>
      <c r="J133" s="712"/>
      <c r="K133" s="712"/>
      <c r="L133" s="712"/>
      <c r="M133" s="712"/>
      <c r="N133" s="712"/>
      <c r="O133" s="717"/>
      <c r="P133" s="717"/>
      <c r="Q133" s="712"/>
    </row>
    <row r="134" spans="1:17">
      <c r="B134" s="713" t="s">
        <v>144</v>
      </c>
      <c r="E134" s="670">
        <v>0</v>
      </c>
      <c r="F134" s="714"/>
      <c r="G134" s="714"/>
      <c r="H134" s="714"/>
      <c r="I134" s="714"/>
      <c r="J134" s="714"/>
      <c r="M134" s="714"/>
      <c r="Q134" s="544">
        <f>SUM(Q132)</f>
        <v>569369820</v>
      </c>
    </row>
    <row r="135" spans="1:17">
      <c r="B135" s="713" t="s">
        <v>145</v>
      </c>
      <c r="F135" s="714"/>
      <c r="G135" s="714"/>
      <c r="H135" s="714"/>
      <c r="I135" s="714"/>
      <c r="J135" s="714"/>
      <c r="L135" s="714"/>
      <c r="M135" s="714"/>
      <c r="Q135" s="544">
        <f>SUM(Q123+Q110+Q15)</f>
        <v>158204761</v>
      </c>
    </row>
    <row r="136" spans="1:17">
      <c r="B136" s="713" t="s">
        <v>141</v>
      </c>
      <c r="F136" s="714"/>
      <c r="G136" s="714"/>
      <c r="H136" s="714"/>
      <c r="I136" s="714"/>
      <c r="J136" s="714"/>
      <c r="L136" s="714"/>
      <c r="M136" s="714"/>
      <c r="Q136" s="544"/>
    </row>
    <row r="137" spans="1:17">
      <c r="B137" s="713"/>
      <c r="F137" s="714"/>
      <c r="G137" s="714"/>
      <c r="H137" s="714"/>
      <c r="I137" s="714"/>
      <c r="J137" s="714"/>
      <c r="L137" s="714"/>
      <c r="M137" s="714"/>
      <c r="Q137" s="544">
        <f>Q134-Q135</f>
        <v>411165059</v>
      </c>
    </row>
    <row r="138" spans="1:17">
      <c r="B138" s="713" t="s">
        <v>146</v>
      </c>
      <c r="F138" s="714"/>
      <c r="G138" s="714"/>
      <c r="H138" s="714"/>
      <c r="I138" s="714"/>
      <c r="J138" s="714"/>
      <c r="L138" s="714"/>
      <c r="M138" s="714"/>
      <c r="Q138" s="544"/>
    </row>
    <row r="139" spans="1:17">
      <c r="B139" s="713" t="s">
        <v>147</v>
      </c>
      <c r="F139" s="715"/>
      <c r="G139" s="714"/>
      <c r="H139" s="714"/>
      <c r="I139" s="714"/>
      <c r="J139" s="714"/>
      <c r="L139" s="714"/>
      <c r="M139" s="714"/>
      <c r="Q139" s="544">
        <f>Q135</f>
        <v>158204761</v>
      </c>
    </row>
    <row r="140" spans="1:17">
      <c r="B140" s="670" t="s">
        <v>148</v>
      </c>
      <c r="F140" s="714"/>
      <c r="G140" s="714"/>
      <c r="H140" s="714"/>
      <c r="I140" s="714"/>
      <c r="J140" s="714"/>
      <c r="L140" s="714"/>
      <c r="M140" s="718"/>
      <c r="Q140" s="544">
        <f>Q15</f>
        <v>82077444</v>
      </c>
    </row>
    <row r="141" spans="1:17">
      <c r="Q141" s="670">
        <f>Q139-Q140</f>
        <v>76127317</v>
      </c>
    </row>
    <row r="142" spans="1:17">
      <c r="B142" s="670" t="s">
        <v>480</v>
      </c>
    </row>
    <row r="143" spans="1:17">
      <c r="B143" s="670" t="s">
        <v>481</v>
      </c>
    </row>
    <row r="144" spans="1:17">
      <c r="E144" s="670">
        <v>0</v>
      </c>
    </row>
    <row r="145" spans="5:5">
      <c r="E145" s="670">
        <v>0</v>
      </c>
    </row>
    <row r="147" spans="5:5">
      <c r="E147" s="670">
        <v>0</v>
      </c>
    </row>
    <row r="164" spans="5:5">
      <c r="E164" s="670">
        <v>2500000</v>
      </c>
    </row>
    <row r="167" spans="5:5">
      <c r="E167" s="670">
        <v>1000000</v>
      </c>
    </row>
    <row r="168" spans="5:5">
      <c r="E168" s="670">
        <v>500000</v>
      </c>
    </row>
    <row r="169" spans="5:5">
      <c r="E169" s="670">
        <v>500000</v>
      </c>
    </row>
    <row r="170" spans="5:5">
      <c r="E170" s="670">
        <v>50000</v>
      </c>
    </row>
    <row r="172" spans="5:5">
      <c r="E172" s="670">
        <v>500000</v>
      </c>
    </row>
    <row r="176" spans="5:5">
      <c r="E176" s="670">
        <v>0</v>
      </c>
    </row>
    <row r="197" spans="5:5">
      <c r="E197" s="670">
        <v>0</v>
      </c>
    </row>
    <row r="198" spans="5:5">
      <c r="E198" s="670">
        <v>500000</v>
      </c>
    </row>
    <row r="201" spans="5:5">
      <c r="E201" s="670">
        <v>0</v>
      </c>
    </row>
  </sheetData>
  <mergeCells count="1">
    <mergeCell ref="A1:Q1"/>
  </mergeCells>
  <pageMargins left="0.7" right="0.7" top="0.75" bottom="0.75" header="0.3" footer="0.3"/>
  <pageSetup paperSize="9" scale="6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="80" zoomScaleNormal="80" workbookViewId="0">
      <selection activeCell="I3" sqref="I3"/>
    </sheetView>
  </sheetViews>
  <sheetFormatPr defaultColWidth="11" defaultRowHeight="14.5"/>
  <cols>
    <col min="1" max="1" width="38" customWidth="1"/>
    <col min="2" max="2" width="21.7265625" customWidth="1"/>
    <col min="3" max="3" width="13.81640625" style="127" bestFit="1" customWidth="1"/>
    <col min="4" max="5" width="13.81640625" bestFit="1" customWidth="1"/>
  </cols>
  <sheetData>
    <row r="1" spans="1:5" ht="66" customHeight="1">
      <c r="A1" s="2183" t="s">
        <v>918</v>
      </c>
      <c r="B1" s="2183"/>
      <c r="C1" s="2183"/>
      <c r="D1" s="2183"/>
      <c r="E1" s="2183"/>
    </row>
    <row r="2" spans="1:5" ht="21" customHeight="1">
      <c r="A2" s="342" t="s">
        <v>507</v>
      </c>
      <c r="B2" s="2376"/>
      <c r="C2" s="2376"/>
      <c r="D2" s="2377"/>
      <c r="E2" s="2377"/>
    </row>
    <row r="3" spans="1:5" ht="15" thickBot="1">
      <c r="A3" s="2224" t="s">
        <v>150</v>
      </c>
      <c r="B3" s="345" t="s">
        <v>240</v>
      </c>
      <c r="C3" s="346" t="s">
        <v>241</v>
      </c>
      <c r="D3" s="2169" t="s">
        <v>242</v>
      </c>
      <c r="E3" s="2170"/>
    </row>
    <row r="4" spans="1:5" ht="15" thickBot="1">
      <c r="A4" s="2225"/>
      <c r="B4" s="1492" t="s">
        <v>155</v>
      </c>
      <c r="C4" s="1493" t="s">
        <v>156</v>
      </c>
      <c r="D4" s="1494" t="s">
        <v>778</v>
      </c>
      <c r="E4" s="1494" t="s">
        <v>913</v>
      </c>
    </row>
    <row r="5" spans="1:5" ht="29.15" customHeight="1" thickBot="1">
      <c r="A5" s="2171" t="s">
        <v>157</v>
      </c>
      <c r="B5" s="2172"/>
      <c r="C5" s="2172"/>
      <c r="D5" s="2172"/>
      <c r="E5" s="2173"/>
    </row>
    <row r="6" spans="1:5" ht="26.15" customHeight="1">
      <c r="A6" s="502" t="s">
        <v>158</v>
      </c>
      <c r="B6" s="2378"/>
      <c r="C6" s="2379"/>
      <c r="D6" s="2379"/>
      <c r="E6" s="2380"/>
    </row>
    <row r="7" spans="1:5" ht="28">
      <c r="A7" s="354" t="s">
        <v>159</v>
      </c>
      <c r="B7" s="383">
        <v>50812039</v>
      </c>
      <c r="C7" s="391">
        <f>PSB!D128</f>
        <v>79078504</v>
      </c>
      <c r="D7" s="383">
        <f>C7*5/100+C7</f>
        <v>83032429.200000003</v>
      </c>
      <c r="E7" s="383">
        <f>D7*5/100+D7</f>
        <v>87184050.659999996</v>
      </c>
    </row>
    <row r="8" spans="1:5" ht="26.15" customHeight="1">
      <c r="A8" s="347" t="s">
        <v>160</v>
      </c>
      <c r="B8" s="492">
        <v>50812039</v>
      </c>
      <c r="C8" s="493">
        <f t="shared" ref="C8:E9" si="0">SUM(C7)</f>
        <v>79078504</v>
      </c>
      <c r="D8" s="492">
        <f t="shared" si="0"/>
        <v>83032429.200000003</v>
      </c>
      <c r="E8" s="492">
        <f t="shared" si="0"/>
        <v>87184050.659999996</v>
      </c>
    </row>
    <row r="9" spans="1:5" ht="32.15" customHeight="1">
      <c r="A9" s="347" t="s">
        <v>168</v>
      </c>
      <c r="B9" s="492">
        <f>SUM(B8)</f>
        <v>50812039</v>
      </c>
      <c r="C9" s="493">
        <f t="shared" si="0"/>
        <v>79078504</v>
      </c>
      <c r="D9" s="492">
        <f t="shared" si="0"/>
        <v>83032429.200000003</v>
      </c>
      <c r="E9" s="492">
        <f t="shared" si="0"/>
        <v>87184050.659999996</v>
      </c>
    </row>
    <row r="10" spans="1:5">
      <c r="A10" s="126"/>
    </row>
    <row r="11" spans="1:5" ht="66" customHeight="1">
      <c r="A11" s="2386" t="s">
        <v>508</v>
      </c>
      <c r="B11" s="2386"/>
      <c r="C11" s="2386"/>
      <c r="D11" s="2386"/>
      <c r="E11" s="2386"/>
    </row>
    <row r="12" spans="1:5" ht="15" thickBot="1">
      <c r="A12" s="2177" t="s">
        <v>169</v>
      </c>
      <c r="B12" s="501" t="s">
        <v>240</v>
      </c>
      <c r="C12" s="157" t="s">
        <v>241</v>
      </c>
      <c r="D12" s="2178" t="s">
        <v>242</v>
      </c>
      <c r="E12" s="2179"/>
    </row>
    <row r="13" spans="1:5" ht="15" thickBot="1">
      <c r="A13" s="2225"/>
      <c r="B13" s="1492" t="s">
        <v>155</v>
      </c>
      <c r="C13" s="1493" t="s">
        <v>156</v>
      </c>
      <c r="D13" s="1494" t="s">
        <v>778</v>
      </c>
      <c r="E13" s="1494" t="s">
        <v>913</v>
      </c>
    </row>
    <row r="14" spans="1:5" ht="24" customHeight="1" thickBot="1">
      <c r="A14" s="371" t="s">
        <v>170</v>
      </c>
      <c r="B14" s="2387"/>
      <c r="C14" s="2388"/>
      <c r="D14" s="2388"/>
      <c r="E14" s="2389"/>
    </row>
    <row r="15" spans="1:5">
      <c r="A15" s="354" t="s">
        <v>171</v>
      </c>
      <c r="B15" s="384">
        <v>25560024</v>
      </c>
      <c r="C15" s="384">
        <f>PSB!D17</f>
        <v>56759639</v>
      </c>
      <c r="D15" s="375">
        <f>C15*5/100+C15</f>
        <v>59597620.950000003</v>
      </c>
      <c r="E15" s="375">
        <f>D15*5/100+D15</f>
        <v>62577501.997500002</v>
      </c>
    </row>
    <row r="16" spans="1:5">
      <c r="A16" s="354" t="s">
        <v>172</v>
      </c>
      <c r="B16" s="375">
        <v>25002015</v>
      </c>
      <c r="C16" s="384">
        <f>PSB!D108</f>
        <v>22068865</v>
      </c>
      <c r="D16" s="375">
        <f t="shared" ref="D16:E22" si="1">C16*5/100+C16</f>
        <v>23172308.25</v>
      </c>
      <c r="E16" s="375">
        <f t="shared" si="1"/>
        <v>24330923.662500001</v>
      </c>
    </row>
    <row r="17" spans="1:5">
      <c r="A17" s="354" t="s">
        <v>173</v>
      </c>
      <c r="B17" s="376">
        <v>0</v>
      </c>
      <c r="C17" s="377">
        <v>0</v>
      </c>
      <c r="D17" s="375">
        <f t="shared" si="1"/>
        <v>0</v>
      </c>
      <c r="E17" s="375">
        <f t="shared" si="1"/>
        <v>0</v>
      </c>
    </row>
    <row r="18" spans="1:5">
      <c r="A18" s="354" t="s">
        <v>174</v>
      </c>
      <c r="B18" s="375">
        <v>250000</v>
      </c>
      <c r="C18" s="384">
        <f>PSB!D121</f>
        <v>250000</v>
      </c>
      <c r="D18" s="375">
        <f t="shared" si="1"/>
        <v>262500</v>
      </c>
      <c r="E18" s="375">
        <f t="shared" si="1"/>
        <v>275625</v>
      </c>
    </row>
    <row r="19" spans="1:5" ht="26.15" customHeight="1">
      <c r="A19" s="347" t="s">
        <v>175</v>
      </c>
      <c r="B19" s="2187"/>
      <c r="C19" s="2188"/>
      <c r="D19" s="2188"/>
      <c r="E19" s="2189"/>
    </row>
    <row r="20" spans="1:5">
      <c r="A20" s="354" t="s">
        <v>176</v>
      </c>
      <c r="B20" s="376">
        <v>0</v>
      </c>
      <c r="C20" s="377">
        <v>0</v>
      </c>
      <c r="D20" s="376">
        <f t="shared" si="1"/>
        <v>0</v>
      </c>
      <c r="E20" s="376">
        <f t="shared" si="1"/>
        <v>0</v>
      </c>
    </row>
    <row r="21" spans="1:5" ht="15" thickBot="1">
      <c r="A21" s="354" t="s">
        <v>177</v>
      </c>
      <c r="B21" s="376">
        <v>0</v>
      </c>
      <c r="C21" s="377">
        <v>0</v>
      </c>
      <c r="D21" s="376">
        <f t="shared" si="1"/>
        <v>0</v>
      </c>
      <c r="E21" s="376">
        <f>D21*5/100+D21</f>
        <v>0</v>
      </c>
    </row>
    <row r="22" spans="1:5" ht="15" thickBot="1">
      <c r="A22" s="1517" t="s">
        <v>850</v>
      </c>
      <c r="B22" s="376">
        <v>0</v>
      </c>
      <c r="C22" s="384">
        <f>PSB!E126</f>
        <v>0</v>
      </c>
      <c r="D22" s="376">
        <f t="shared" si="1"/>
        <v>0</v>
      </c>
      <c r="E22" s="376">
        <f>D22*5/100+D22</f>
        <v>0</v>
      </c>
    </row>
    <row r="23" spans="1:5" ht="34" customHeight="1" thickBot="1">
      <c r="A23" s="347" t="s">
        <v>179</v>
      </c>
      <c r="B23" s="381">
        <f>SUM(B15+B16+B17+B18+B20+B21+B22)</f>
        <v>50812039</v>
      </c>
      <c r="C23" s="382">
        <f>SUM(C15+C16+C17+C18+C20+C21+C22)</f>
        <v>79078504</v>
      </c>
      <c r="D23" s="381">
        <f>SUM(D15+D16+D17+D18+D20+D21+D22)</f>
        <v>83032429.200000003</v>
      </c>
      <c r="E23" s="381">
        <f>SUM(E15+E16+E17+E18+E20+E21+E22)</f>
        <v>87184050.659999996</v>
      </c>
    </row>
    <row r="24" spans="1:5" ht="20">
      <c r="A24" s="637"/>
    </row>
    <row r="25" spans="1:5" ht="66.75" customHeight="1">
      <c r="A25" s="1928" t="s">
        <v>180</v>
      </c>
      <c r="B25" s="1928"/>
      <c r="C25" s="1928"/>
      <c r="D25" s="1928"/>
      <c r="E25" s="1928"/>
    </row>
    <row r="26" spans="1:5" ht="24" customHeight="1" thickBot="1">
      <c r="A26" s="2177" t="s">
        <v>169</v>
      </c>
      <c r="B26" s="361" t="s">
        <v>240</v>
      </c>
      <c r="C26" s="362" t="s">
        <v>241</v>
      </c>
      <c r="D26" s="2190" t="s">
        <v>242</v>
      </c>
      <c r="E26" s="2191"/>
    </row>
    <row r="27" spans="1:5" ht="15" thickBot="1">
      <c r="A27" s="2225"/>
      <c r="B27" s="1492" t="s">
        <v>155</v>
      </c>
      <c r="C27" s="1493" t="s">
        <v>156</v>
      </c>
      <c r="D27" s="1494" t="s">
        <v>778</v>
      </c>
      <c r="E27" s="1494" t="s">
        <v>913</v>
      </c>
    </row>
    <row r="28" spans="1:5" ht="25" customHeight="1" thickBot="1">
      <c r="A28" s="2383" t="s">
        <v>181</v>
      </c>
      <c r="B28" s="2384"/>
      <c r="C28" s="2384"/>
      <c r="D28" s="2384"/>
      <c r="E28" s="2385"/>
    </row>
    <row r="29" spans="1:5" ht="28" customHeight="1">
      <c r="A29" s="347" t="s">
        <v>182</v>
      </c>
      <c r="B29" s="2276"/>
      <c r="C29" s="2277"/>
      <c r="D29" s="2277"/>
      <c r="E29" s="2278"/>
    </row>
    <row r="30" spans="1:5">
      <c r="A30" s="354" t="s">
        <v>171</v>
      </c>
      <c r="B30" s="384">
        <v>25560024</v>
      </c>
      <c r="C30" s="391">
        <f>PSB!D17</f>
        <v>56759639</v>
      </c>
      <c r="D30" s="383">
        <f t="shared" ref="D30:E37" si="2">C30*5/100+C30</f>
        <v>59597620.950000003</v>
      </c>
      <c r="E30" s="383">
        <f t="shared" si="2"/>
        <v>62577501.997500002</v>
      </c>
    </row>
    <row r="31" spans="1:5">
      <c r="A31" s="354" t="s">
        <v>172</v>
      </c>
      <c r="B31" s="375">
        <v>25002015</v>
      </c>
      <c r="C31" s="391">
        <f>PSB!D108</f>
        <v>22068865</v>
      </c>
      <c r="D31" s="383">
        <f t="shared" si="2"/>
        <v>23172308.25</v>
      </c>
      <c r="E31" s="383">
        <f>D31*5/100+D31</f>
        <v>24330923.662500001</v>
      </c>
    </row>
    <row r="32" spans="1:5">
      <c r="A32" s="354" t="s">
        <v>173</v>
      </c>
      <c r="B32" s="376">
        <v>0</v>
      </c>
      <c r="C32" s="356">
        <v>0</v>
      </c>
      <c r="D32" s="383">
        <f t="shared" si="2"/>
        <v>0</v>
      </c>
      <c r="E32" s="383">
        <f>D32*5/100+D32</f>
        <v>0</v>
      </c>
    </row>
    <row r="33" spans="1:6">
      <c r="A33" s="354" t="s">
        <v>174</v>
      </c>
      <c r="B33" s="375">
        <v>250000</v>
      </c>
      <c r="C33" s="391">
        <f>PSB!D121</f>
        <v>250000</v>
      </c>
      <c r="D33" s="383">
        <f t="shared" si="2"/>
        <v>262500</v>
      </c>
      <c r="E33" s="383">
        <f>D33*5/100+D33</f>
        <v>275625</v>
      </c>
    </row>
    <row r="34" spans="1:6" ht="28" customHeight="1">
      <c r="A34" s="347" t="s">
        <v>175</v>
      </c>
      <c r="B34" s="2187"/>
      <c r="C34" s="2188"/>
      <c r="D34" s="2188"/>
      <c r="E34" s="2189"/>
    </row>
    <row r="35" spans="1:6">
      <c r="A35" s="354" t="s">
        <v>176</v>
      </c>
      <c r="B35" s="376">
        <v>0</v>
      </c>
      <c r="C35" s="356">
        <v>0</v>
      </c>
      <c r="D35" s="355">
        <f t="shared" si="2"/>
        <v>0</v>
      </c>
      <c r="E35" s="355">
        <f>D35*5/100+D35</f>
        <v>0</v>
      </c>
    </row>
    <row r="36" spans="1:6" ht="15" thickBot="1">
      <c r="A36" s="354" t="s">
        <v>183</v>
      </c>
      <c r="B36" s="376">
        <v>0</v>
      </c>
      <c r="C36" s="356">
        <v>0</v>
      </c>
      <c r="D36" s="355">
        <f t="shared" si="2"/>
        <v>0</v>
      </c>
      <c r="E36" s="355">
        <f>D36*5/100+D36</f>
        <v>0</v>
      </c>
    </row>
    <row r="37" spans="1:6" ht="15" thickBot="1">
      <c r="A37" s="1517" t="s">
        <v>850</v>
      </c>
      <c r="B37" s="376">
        <v>0</v>
      </c>
      <c r="C37" s="391">
        <f>PSB!D126</f>
        <v>0</v>
      </c>
      <c r="D37" s="355">
        <f t="shared" si="2"/>
        <v>0</v>
      </c>
      <c r="E37" s="355">
        <f>D37*5/100+D37</f>
        <v>0</v>
      </c>
    </row>
    <row r="38" spans="1:6" ht="28" customHeight="1" thickBot="1">
      <c r="A38" s="388" t="s">
        <v>184</v>
      </c>
      <c r="B38" s="359">
        <f>SUM(B30+B31+B32+B33+B35+B36+B37)</f>
        <v>50812039</v>
      </c>
      <c r="C38" s="359">
        <f>SUM(C30+C31+C32+C33+C35+C36+C37)</f>
        <v>79078504</v>
      </c>
      <c r="D38" s="359">
        <f>SUM(D30+D31+D32+D33+D35+D36+D37)</f>
        <v>83032429.200000003</v>
      </c>
      <c r="E38" s="359">
        <f>SUM(E30+E31+E32+E33+E35+E36+E37)</f>
        <v>87184050.659999996</v>
      </c>
    </row>
    <row r="39" spans="1:6">
      <c r="A39" s="1925"/>
      <c r="B39" s="1919"/>
      <c r="C39" s="1919"/>
      <c r="D39" s="1919"/>
      <c r="E39" s="1920"/>
      <c r="F39" s="277"/>
    </row>
    <row r="40" spans="1:6" ht="31" customHeight="1">
      <c r="A40" s="2381" t="s">
        <v>185</v>
      </c>
      <c r="B40" s="2382"/>
      <c r="C40" s="2382"/>
      <c r="D40" s="2190"/>
      <c r="E40" s="2191"/>
    </row>
    <row r="41" spans="1:6" ht="15" thickBot="1">
      <c r="A41" s="2224" t="s">
        <v>169</v>
      </c>
      <c r="B41" s="345" t="s">
        <v>240</v>
      </c>
      <c r="C41" s="346" t="s">
        <v>241</v>
      </c>
      <c r="D41" s="2169" t="s">
        <v>242</v>
      </c>
      <c r="E41" s="2170"/>
    </row>
    <row r="42" spans="1:6" ht="15" thickBot="1">
      <c r="A42" s="2225"/>
      <c r="B42" s="1492" t="s">
        <v>155</v>
      </c>
      <c r="C42" s="1493" t="s">
        <v>156</v>
      </c>
      <c r="D42" s="1494" t="s">
        <v>778</v>
      </c>
      <c r="E42" s="1494" t="s">
        <v>913</v>
      </c>
    </row>
    <row r="43" spans="1:6" ht="21" customHeight="1" thickBot="1">
      <c r="A43" s="347" t="s">
        <v>182</v>
      </c>
      <c r="B43" s="2198"/>
      <c r="C43" s="2199"/>
      <c r="D43" s="2199"/>
      <c r="E43" s="2200"/>
    </row>
    <row r="44" spans="1:6">
      <c r="A44" s="390" t="s">
        <v>171</v>
      </c>
      <c r="B44" s="384">
        <v>25560024</v>
      </c>
      <c r="C44" s="391">
        <f>PSB!C17</f>
        <v>56759639</v>
      </c>
      <c r="D44" s="391">
        <f t="shared" ref="D44:E51" si="3">C44*5/100+C44</f>
        <v>59597620.950000003</v>
      </c>
      <c r="E44" s="391">
        <f t="shared" si="3"/>
        <v>62577501.997500002</v>
      </c>
    </row>
    <row r="45" spans="1:6">
      <c r="A45" s="354" t="s">
        <v>172</v>
      </c>
      <c r="B45" s="375">
        <v>25002015</v>
      </c>
      <c r="C45" s="391">
        <f>PSB!C108</f>
        <v>22068865</v>
      </c>
      <c r="D45" s="391">
        <f t="shared" si="3"/>
        <v>23172308.25</v>
      </c>
      <c r="E45" s="391">
        <f>D45*5/100+D45</f>
        <v>24330923.662500001</v>
      </c>
    </row>
    <row r="46" spans="1:6">
      <c r="A46" s="354" t="s">
        <v>173</v>
      </c>
      <c r="B46" s="376">
        <v>0</v>
      </c>
      <c r="C46" s="356"/>
      <c r="D46" s="391">
        <f t="shared" si="3"/>
        <v>0</v>
      </c>
      <c r="E46" s="391">
        <f>D46*5/100+D46</f>
        <v>0</v>
      </c>
    </row>
    <row r="47" spans="1:6">
      <c r="A47" s="354" t="s">
        <v>174</v>
      </c>
      <c r="B47" s="375">
        <v>250000</v>
      </c>
      <c r="C47" s="391">
        <f>PSB!C121</f>
        <v>250000</v>
      </c>
      <c r="D47" s="391">
        <f t="shared" si="3"/>
        <v>262500</v>
      </c>
      <c r="E47" s="391">
        <f>D47*5/100+D47</f>
        <v>275625</v>
      </c>
    </row>
    <row r="48" spans="1:6" ht="24" customHeight="1" thickBot="1">
      <c r="A48" s="347" t="s">
        <v>175</v>
      </c>
      <c r="B48" s="2187"/>
      <c r="C48" s="2188"/>
      <c r="D48" s="2188"/>
      <c r="E48" s="2189"/>
    </row>
    <row r="49" spans="1:5" ht="15" thickBot="1">
      <c r="A49" s="354" t="s">
        <v>176</v>
      </c>
      <c r="B49" s="376">
        <v>0</v>
      </c>
      <c r="C49" s="1574">
        <v>0</v>
      </c>
      <c r="D49" s="1574">
        <f t="shared" si="3"/>
        <v>0</v>
      </c>
      <c r="E49" s="1574">
        <f>D49*5/100+D49</f>
        <v>0</v>
      </c>
    </row>
    <row r="50" spans="1:5" ht="15" thickBot="1">
      <c r="A50" s="354" t="s">
        <v>183</v>
      </c>
      <c r="B50" s="376">
        <v>0</v>
      </c>
      <c r="C50" s="1574">
        <v>0</v>
      </c>
      <c r="D50" s="1574">
        <f t="shared" si="3"/>
        <v>0</v>
      </c>
      <c r="E50" s="1574">
        <f>D50*5/100+D50</f>
        <v>0</v>
      </c>
    </row>
    <row r="51" spans="1:5" ht="15" thickBot="1">
      <c r="A51" s="1517" t="s">
        <v>850</v>
      </c>
      <c r="B51" s="376">
        <v>0</v>
      </c>
      <c r="C51" s="391">
        <f>PSB!C126</f>
        <v>0</v>
      </c>
      <c r="D51" s="355">
        <f t="shared" si="3"/>
        <v>0</v>
      </c>
      <c r="E51" s="355">
        <f>D51*5/100+D51</f>
        <v>0</v>
      </c>
    </row>
    <row r="52" spans="1:5" ht="31" customHeight="1" thickBot="1">
      <c r="A52" s="347" t="s">
        <v>184</v>
      </c>
      <c r="B52" s="492">
        <f>SUM(B44+B45+B46+B47+B49+B50+B51)</f>
        <v>50812039</v>
      </c>
      <c r="C52" s="493">
        <f>SUM(C44+C45+C46+C47+C49+C50+C51)</f>
        <v>79078504</v>
      </c>
      <c r="D52" s="492">
        <f>SUM(D44+D45+D46+D47+D49+D50+D51)</f>
        <v>83032429.200000003</v>
      </c>
      <c r="E52" s="492">
        <f>SUM(E44+E45+E46+E47+E49+E50+E51)</f>
        <v>87184050.659999996</v>
      </c>
    </row>
  </sheetData>
  <mergeCells count="23">
    <mergeCell ref="A40:E40"/>
    <mergeCell ref="D41:E41"/>
    <mergeCell ref="B43:E43"/>
    <mergeCell ref="B48:E48"/>
    <mergeCell ref="A3:A4"/>
    <mergeCell ref="A12:A13"/>
    <mergeCell ref="A26:A27"/>
    <mergeCell ref="A41:A42"/>
    <mergeCell ref="D26:E26"/>
    <mergeCell ref="A28:E28"/>
    <mergeCell ref="B29:E29"/>
    <mergeCell ref="B34:E34"/>
    <mergeCell ref="A39:E39"/>
    <mergeCell ref="A11:E11"/>
    <mergeCell ref="D12:E12"/>
    <mergeCell ref="B14:E14"/>
    <mergeCell ref="B19:E19"/>
    <mergeCell ref="A25:E25"/>
    <mergeCell ref="A1:E1"/>
    <mergeCell ref="B2:E2"/>
    <mergeCell ref="D3:E3"/>
    <mergeCell ref="A5:E5"/>
    <mergeCell ref="B6:E6"/>
  </mergeCells>
  <hyperlinks>
    <hyperlink ref="A5" r:id="rId1"/>
  </hyperlink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618"/>
  <sheetViews>
    <sheetView topLeftCell="A77" zoomScale="150" zoomScaleNormal="150" workbookViewId="0">
      <pane xSplit="2" topLeftCell="C1" activePane="topRight" state="frozen"/>
      <selection activeCell="B109" sqref="B109"/>
      <selection pane="topRight" activeCell="H127" sqref="H127"/>
    </sheetView>
  </sheetViews>
  <sheetFormatPr defaultColWidth="8.81640625" defaultRowHeight="13"/>
  <cols>
    <col min="1" max="1" width="9.453125" style="592" customWidth="1"/>
    <col min="2" max="2" width="53.26953125" style="593" customWidth="1"/>
    <col min="3" max="3" width="16.81640625" style="594" hidden="1" customWidth="1"/>
    <col min="4" max="4" width="16.453125" style="595" customWidth="1"/>
    <col min="5" max="5" width="16.26953125" style="596" customWidth="1"/>
    <col min="6" max="6" width="13.26953125" style="594" customWidth="1"/>
    <col min="7" max="7" width="11.7265625" style="593" customWidth="1"/>
    <col min="8" max="8" width="10.81640625" style="593" customWidth="1"/>
    <col min="9" max="16384" width="8.81640625" style="593"/>
  </cols>
  <sheetData>
    <row r="1" spans="1:7">
      <c r="D1" s="597"/>
      <c r="E1" s="597"/>
    </row>
    <row r="2" spans="1:7" s="591" customFormat="1" ht="16.5" customHeight="1">
      <c r="A2" s="2390" t="s">
        <v>509</v>
      </c>
      <c r="B2" s="2390"/>
      <c r="C2" s="2390"/>
      <c r="D2" s="2390"/>
      <c r="E2" s="2390"/>
      <c r="F2" s="598"/>
    </row>
    <row r="3" spans="1:7" hidden="1">
      <c r="A3" s="599" t="s">
        <v>14</v>
      </c>
      <c r="B3" s="600" t="s">
        <v>15</v>
      </c>
      <c r="C3" s="2391" t="s">
        <v>510</v>
      </c>
      <c r="D3" s="2391"/>
    </row>
    <row r="4" spans="1:7" ht="39">
      <c r="A4" s="599" t="s">
        <v>14</v>
      </c>
      <c r="B4" s="600" t="s">
        <v>15</v>
      </c>
      <c r="C4" s="602" t="s">
        <v>511</v>
      </c>
      <c r="D4" s="602" t="s">
        <v>944</v>
      </c>
      <c r="E4" s="603" t="s">
        <v>13</v>
      </c>
    </row>
    <row r="5" spans="1:7">
      <c r="A5" s="599"/>
      <c r="B5" s="600" t="s">
        <v>29</v>
      </c>
      <c r="C5" s="604"/>
      <c r="D5" s="1763"/>
      <c r="E5" s="605"/>
    </row>
    <row r="6" spans="1:7">
      <c r="A6" s="606">
        <v>2110101</v>
      </c>
      <c r="B6" s="607" t="s">
        <v>30</v>
      </c>
      <c r="C6" s="604">
        <v>40390781</v>
      </c>
      <c r="D6" s="1764">
        <f>SUM(C6)</f>
        <v>40390781</v>
      </c>
      <c r="E6" s="608">
        <f>SUM(D6)</f>
        <v>40390781</v>
      </c>
      <c r="G6" s="609"/>
    </row>
    <row r="7" spans="1:7" hidden="1">
      <c r="A7" s="606">
        <v>2110310</v>
      </c>
      <c r="B7" s="607" t="s">
        <v>208</v>
      </c>
      <c r="C7" s="604">
        <v>0</v>
      </c>
      <c r="D7" s="1764">
        <f t="shared" ref="D7:E16" si="0">SUM(C7)</f>
        <v>0</v>
      </c>
      <c r="E7" s="608">
        <f t="shared" si="0"/>
        <v>0</v>
      </c>
      <c r="G7" s="609"/>
    </row>
    <row r="8" spans="1:7" hidden="1">
      <c r="A8" s="606">
        <v>2110312</v>
      </c>
      <c r="B8" s="607" t="s">
        <v>42</v>
      </c>
      <c r="C8" s="604">
        <v>0</v>
      </c>
      <c r="D8" s="1764">
        <f t="shared" si="0"/>
        <v>0</v>
      </c>
      <c r="E8" s="608">
        <f t="shared" si="0"/>
        <v>0</v>
      </c>
      <c r="G8" s="609"/>
    </row>
    <row r="9" spans="1:7">
      <c r="A9" s="606">
        <v>2710102</v>
      </c>
      <c r="B9" s="474" t="s">
        <v>31</v>
      </c>
      <c r="C9" s="604">
        <v>14000000</v>
      </c>
      <c r="D9" s="1764">
        <f t="shared" si="0"/>
        <v>14000000</v>
      </c>
      <c r="E9" s="608">
        <f t="shared" si="0"/>
        <v>14000000</v>
      </c>
      <c r="G9" s="609"/>
    </row>
    <row r="10" spans="1:7" hidden="1">
      <c r="A10" s="606">
        <v>2110202</v>
      </c>
      <c r="B10" s="474" t="s">
        <v>41</v>
      </c>
      <c r="C10" s="604">
        <v>0</v>
      </c>
      <c r="D10" s="1764">
        <f t="shared" si="0"/>
        <v>0</v>
      </c>
      <c r="E10" s="608">
        <f t="shared" si="0"/>
        <v>0</v>
      </c>
      <c r="G10" s="609"/>
    </row>
    <row r="11" spans="1:7" ht="14.5">
      <c r="A11" s="606">
        <v>2120101</v>
      </c>
      <c r="B11" s="607" t="s">
        <v>209</v>
      </c>
      <c r="C11" s="604">
        <v>806998</v>
      </c>
      <c r="D11" s="1764">
        <f t="shared" si="0"/>
        <v>806998</v>
      </c>
      <c r="E11" s="608">
        <f t="shared" si="0"/>
        <v>806998</v>
      </c>
      <c r="G11" s="610"/>
    </row>
    <row r="12" spans="1:7" hidden="1">
      <c r="A12" s="606" t="s">
        <v>597</v>
      </c>
      <c r="B12" s="607" t="s">
        <v>275</v>
      </c>
      <c r="C12" s="604">
        <v>0</v>
      </c>
      <c r="D12" s="1764">
        <f t="shared" si="0"/>
        <v>0</v>
      </c>
      <c r="E12" s="608">
        <f t="shared" si="0"/>
        <v>0</v>
      </c>
      <c r="G12" s="609"/>
    </row>
    <row r="13" spans="1:7">
      <c r="A13" s="606">
        <v>2110301</v>
      </c>
      <c r="B13" s="474" t="s">
        <v>34</v>
      </c>
      <c r="C13" s="604">
        <v>804948</v>
      </c>
      <c r="D13" s="1764">
        <f t="shared" si="0"/>
        <v>804948</v>
      </c>
      <c r="E13" s="608">
        <f t="shared" si="0"/>
        <v>804948</v>
      </c>
      <c r="G13" s="609"/>
    </row>
    <row r="14" spans="1:7">
      <c r="A14" s="606">
        <v>2110320</v>
      </c>
      <c r="B14" s="607" t="s">
        <v>35</v>
      </c>
      <c r="C14" s="604">
        <v>242912</v>
      </c>
      <c r="D14" s="1764">
        <f t="shared" si="0"/>
        <v>242912</v>
      </c>
      <c r="E14" s="608">
        <f t="shared" si="0"/>
        <v>242912</v>
      </c>
      <c r="G14" s="609"/>
    </row>
    <row r="15" spans="1:7">
      <c r="A15" s="606">
        <v>2110314</v>
      </c>
      <c r="B15" s="607" t="s">
        <v>210</v>
      </c>
      <c r="C15" s="604">
        <v>514000</v>
      </c>
      <c r="D15" s="1764">
        <f t="shared" si="0"/>
        <v>514000</v>
      </c>
      <c r="E15" s="608">
        <f t="shared" si="0"/>
        <v>514000</v>
      </c>
      <c r="G15" s="609"/>
    </row>
    <row r="16" spans="1:7" ht="15.5" hidden="1">
      <c r="A16" s="606"/>
      <c r="B16" s="611" t="s">
        <v>775</v>
      </c>
      <c r="C16" s="604">
        <v>0</v>
      </c>
      <c r="D16" s="1764">
        <f t="shared" si="0"/>
        <v>0</v>
      </c>
      <c r="E16" s="608">
        <f t="shared" si="0"/>
        <v>0</v>
      </c>
      <c r="G16" s="609"/>
    </row>
    <row r="17" spans="1:7">
      <c r="A17" s="613"/>
      <c r="B17" s="614" t="s">
        <v>39</v>
      </c>
      <c r="C17" s="615">
        <f>SUM(C6:C16)</f>
        <v>56759639</v>
      </c>
      <c r="D17" s="615">
        <f>SUM(D6:D16)</f>
        <v>56759639</v>
      </c>
      <c r="E17" s="608">
        <f t="shared" ref="E17:E75" si="1">SUM(D17)</f>
        <v>56759639</v>
      </c>
      <c r="G17" s="609"/>
    </row>
    <row r="18" spans="1:7">
      <c r="A18" s="606"/>
      <c r="B18" s="600" t="s">
        <v>40</v>
      </c>
      <c r="C18" s="616"/>
      <c r="D18" s="1765"/>
      <c r="E18" s="608"/>
      <c r="G18" s="609"/>
    </row>
    <row r="19" spans="1:7" hidden="1">
      <c r="A19" s="617">
        <v>2110202</v>
      </c>
      <c r="B19" s="474" t="s">
        <v>41</v>
      </c>
      <c r="C19" s="604"/>
      <c r="D19" s="1766">
        <f t="shared" ref="D19:D78" si="2">SUM(C19)</f>
        <v>0</v>
      </c>
      <c r="E19" s="608">
        <f t="shared" si="1"/>
        <v>0</v>
      </c>
      <c r="G19" s="609"/>
    </row>
    <row r="20" spans="1:7">
      <c r="A20" s="606">
        <v>2210101</v>
      </c>
      <c r="B20" s="607" t="s">
        <v>44</v>
      </c>
      <c r="C20" s="604">
        <v>86400</v>
      </c>
      <c r="D20" s="1766">
        <f t="shared" si="2"/>
        <v>86400</v>
      </c>
      <c r="E20" s="608">
        <f t="shared" si="1"/>
        <v>86400</v>
      </c>
      <c r="G20" s="609"/>
    </row>
    <row r="21" spans="1:7" hidden="1">
      <c r="A21" s="617">
        <v>2210102</v>
      </c>
      <c r="B21" s="474" t="s">
        <v>45</v>
      </c>
      <c r="C21" s="604"/>
      <c r="D21" s="1766">
        <f t="shared" si="2"/>
        <v>0</v>
      </c>
      <c r="E21" s="608">
        <f t="shared" si="1"/>
        <v>0</v>
      </c>
      <c r="G21" s="609"/>
    </row>
    <row r="22" spans="1:7" hidden="1">
      <c r="A22" s="606">
        <v>2210103</v>
      </c>
      <c r="B22" s="607" t="s">
        <v>46</v>
      </c>
      <c r="C22" s="604"/>
      <c r="D22" s="1766">
        <f t="shared" si="2"/>
        <v>0</v>
      </c>
      <c r="E22" s="608">
        <f t="shared" si="1"/>
        <v>0</v>
      </c>
      <c r="G22" s="609"/>
    </row>
    <row r="23" spans="1:7" hidden="1">
      <c r="A23" s="617">
        <v>2210104</v>
      </c>
      <c r="B23" s="474" t="s">
        <v>213</v>
      </c>
      <c r="C23" s="604"/>
      <c r="D23" s="1766">
        <f t="shared" si="2"/>
        <v>0</v>
      </c>
      <c r="E23" s="608">
        <f t="shared" si="1"/>
        <v>0</v>
      </c>
      <c r="G23" s="609"/>
    </row>
    <row r="24" spans="1:7" hidden="1">
      <c r="A24" s="606">
        <v>2210105</v>
      </c>
      <c r="B24" s="607" t="s">
        <v>48</v>
      </c>
      <c r="C24" s="604"/>
      <c r="D24" s="1766">
        <f t="shared" si="2"/>
        <v>0</v>
      </c>
      <c r="E24" s="608">
        <f t="shared" si="1"/>
        <v>0</v>
      </c>
      <c r="G24" s="609"/>
    </row>
    <row r="25" spans="1:7">
      <c r="A25" s="617">
        <v>2210201</v>
      </c>
      <c r="B25" s="474" t="s">
        <v>50</v>
      </c>
      <c r="C25" s="604">
        <v>48000</v>
      </c>
      <c r="D25" s="1766">
        <f t="shared" si="2"/>
        <v>48000</v>
      </c>
      <c r="E25" s="608">
        <f t="shared" si="1"/>
        <v>48000</v>
      </c>
      <c r="G25" s="609"/>
    </row>
    <row r="26" spans="1:7">
      <c r="A26" s="617">
        <v>2210202</v>
      </c>
      <c r="B26" s="474" t="s">
        <v>51</v>
      </c>
      <c r="C26" s="604">
        <v>120000</v>
      </c>
      <c r="D26" s="1766">
        <f t="shared" si="2"/>
        <v>120000</v>
      </c>
      <c r="E26" s="608">
        <f t="shared" si="1"/>
        <v>120000</v>
      </c>
      <c r="G26" s="609"/>
    </row>
    <row r="27" spans="1:7">
      <c r="A27" s="617">
        <v>2210203</v>
      </c>
      <c r="B27" s="474" t="s">
        <v>52</v>
      </c>
      <c r="C27" s="604">
        <v>50000</v>
      </c>
      <c r="D27" s="1766">
        <f t="shared" si="2"/>
        <v>50000</v>
      </c>
      <c r="E27" s="608">
        <f t="shared" si="1"/>
        <v>50000</v>
      </c>
      <c r="G27" s="609"/>
    </row>
    <row r="28" spans="1:7">
      <c r="A28" s="617">
        <v>2210301</v>
      </c>
      <c r="B28" s="474" t="s">
        <v>53</v>
      </c>
      <c r="C28" s="604">
        <v>1339015</v>
      </c>
      <c r="D28" s="1766">
        <f t="shared" si="2"/>
        <v>1339015</v>
      </c>
      <c r="E28" s="608">
        <f t="shared" si="1"/>
        <v>1339015</v>
      </c>
      <c r="G28" s="609"/>
    </row>
    <row r="29" spans="1:7">
      <c r="A29" s="606">
        <v>2210302</v>
      </c>
      <c r="B29" s="607" t="s">
        <v>54</v>
      </c>
      <c r="C29" s="604">
        <v>1350000</v>
      </c>
      <c r="D29" s="1766">
        <f t="shared" si="2"/>
        <v>1350000</v>
      </c>
      <c r="E29" s="608">
        <f t="shared" si="1"/>
        <v>1350000</v>
      </c>
      <c r="G29" s="609"/>
    </row>
    <row r="30" spans="1:7">
      <c r="A30" s="617">
        <v>2210303</v>
      </c>
      <c r="B30" s="474" t="s">
        <v>55</v>
      </c>
      <c r="C30" s="604">
        <v>1800000</v>
      </c>
      <c r="D30" s="1766">
        <f t="shared" si="2"/>
        <v>1800000</v>
      </c>
      <c r="E30" s="608">
        <f t="shared" si="1"/>
        <v>1800000</v>
      </c>
      <c r="G30" s="609"/>
    </row>
    <row r="31" spans="1:7">
      <c r="A31" s="617">
        <v>2210304</v>
      </c>
      <c r="B31" s="474" t="s">
        <v>56</v>
      </c>
      <c r="C31" s="604">
        <v>20000</v>
      </c>
      <c r="D31" s="1766">
        <f t="shared" si="2"/>
        <v>20000</v>
      </c>
      <c r="E31" s="608">
        <f t="shared" si="1"/>
        <v>20000</v>
      </c>
      <c r="G31" s="609"/>
    </row>
    <row r="32" spans="1:7">
      <c r="A32" s="617">
        <v>2210399</v>
      </c>
      <c r="B32" s="474" t="s">
        <v>57</v>
      </c>
      <c r="C32" s="604">
        <v>1800000</v>
      </c>
      <c r="D32" s="1766">
        <f t="shared" si="2"/>
        <v>1800000</v>
      </c>
      <c r="E32" s="608">
        <f t="shared" si="1"/>
        <v>1800000</v>
      </c>
      <c r="G32" s="609"/>
    </row>
    <row r="33" spans="1:7" hidden="1">
      <c r="A33" s="617">
        <v>2210401</v>
      </c>
      <c r="B33" s="474" t="s">
        <v>214</v>
      </c>
      <c r="C33" s="604"/>
      <c r="D33" s="1766">
        <f t="shared" si="2"/>
        <v>0</v>
      </c>
      <c r="E33" s="608">
        <f t="shared" si="1"/>
        <v>0</v>
      </c>
      <c r="G33" s="609"/>
    </row>
    <row r="34" spans="1:7" hidden="1">
      <c r="A34" s="617">
        <v>2210403</v>
      </c>
      <c r="B34" s="474" t="s">
        <v>55</v>
      </c>
      <c r="C34" s="604"/>
      <c r="D34" s="1766">
        <f t="shared" si="2"/>
        <v>0</v>
      </c>
      <c r="E34" s="608">
        <f t="shared" si="1"/>
        <v>0</v>
      </c>
      <c r="G34" s="609"/>
    </row>
    <row r="35" spans="1:7" hidden="1">
      <c r="A35" s="617">
        <v>2210499</v>
      </c>
      <c r="B35" s="474" t="s">
        <v>59</v>
      </c>
      <c r="C35" s="604"/>
      <c r="D35" s="1766">
        <f t="shared" si="2"/>
        <v>0</v>
      </c>
      <c r="E35" s="608">
        <f t="shared" si="1"/>
        <v>0</v>
      </c>
      <c r="G35" s="609"/>
    </row>
    <row r="36" spans="1:7">
      <c r="A36" s="617">
        <v>2210502</v>
      </c>
      <c r="B36" s="474" t="s">
        <v>215</v>
      </c>
      <c r="C36" s="604">
        <v>500000</v>
      </c>
      <c r="D36" s="1766">
        <f t="shared" si="2"/>
        <v>500000</v>
      </c>
      <c r="E36" s="608">
        <f t="shared" si="1"/>
        <v>500000</v>
      </c>
      <c r="G36" s="609"/>
    </row>
    <row r="37" spans="1:7">
      <c r="A37" s="617">
        <v>2210503</v>
      </c>
      <c r="B37" s="607" t="s">
        <v>61</v>
      </c>
      <c r="C37" s="604">
        <v>350000</v>
      </c>
      <c r="D37" s="1766">
        <f t="shared" si="2"/>
        <v>350000</v>
      </c>
      <c r="E37" s="608">
        <f t="shared" si="1"/>
        <v>350000</v>
      </c>
      <c r="G37" s="609"/>
    </row>
    <row r="38" spans="1:7">
      <c r="A38" s="617">
        <v>2210504</v>
      </c>
      <c r="B38" s="474" t="s">
        <v>62</v>
      </c>
      <c r="C38" s="604">
        <v>890000</v>
      </c>
      <c r="D38" s="1766">
        <f t="shared" si="2"/>
        <v>890000</v>
      </c>
      <c r="E38" s="608">
        <f t="shared" si="1"/>
        <v>890000</v>
      </c>
      <c r="G38" s="609"/>
    </row>
    <row r="39" spans="1:7" hidden="1">
      <c r="A39" s="617">
        <v>2210505</v>
      </c>
      <c r="B39" s="474" t="s">
        <v>216</v>
      </c>
      <c r="C39" s="604"/>
      <c r="D39" s="1766">
        <f t="shared" si="2"/>
        <v>0</v>
      </c>
      <c r="E39" s="608">
        <f t="shared" si="1"/>
        <v>0</v>
      </c>
      <c r="G39" s="609"/>
    </row>
    <row r="40" spans="1:7">
      <c r="A40" s="617">
        <v>2210599</v>
      </c>
      <c r="B40" s="474" t="s">
        <v>63</v>
      </c>
      <c r="C40" s="604">
        <v>550000</v>
      </c>
      <c r="D40" s="1766">
        <f t="shared" si="2"/>
        <v>550000</v>
      </c>
      <c r="E40" s="608">
        <f t="shared" si="1"/>
        <v>550000</v>
      </c>
      <c r="G40" s="609"/>
    </row>
    <row r="41" spans="1:7" hidden="1">
      <c r="A41" s="617">
        <v>2210602</v>
      </c>
      <c r="B41" s="474" t="s">
        <v>64</v>
      </c>
      <c r="C41" s="604">
        <v>0</v>
      </c>
      <c r="D41" s="1766">
        <f t="shared" si="2"/>
        <v>0</v>
      </c>
      <c r="E41" s="608">
        <f t="shared" si="1"/>
        <v>0</v>
      </c>
      <c r="G41" s="609"/>
    </row>
    <row r="42" spans="1:7">
      <c r="A42" s="617">
        <v>2210603</v>
      </c>
      <c r="B42" s="474" t="s">
        <v>65</v>
      </c>
      <c r="C42" s="604">
        <v>3600000</v>
      </c>
      <c r="D42" s="1766">
        <f t="shared" si="2"/>
        <v>3600000</v>
      </c>
      <c r="E42" s="608">
        <f t="shared" si="1"/>
        <v>3600000</v>
      </c>
      <c r="G42" s="609"/>
    </row>
    <row r="43" spans="1:7" hidden="1">
      <c r="A43" s="617">
        <v>2210604</v>
      </c>
      <c r="B43" s="474" t="s">
        <v>66</v>
      </c>
      <c r="D43" s="1766">
        <f t="shared" si="2"/>
        <v>0</v>
      </c>
      <c r="E43" s="608">
        <f t="shared" si="1"/>
        <v>0</v>
      </c>
      <c r="G43" s="609"/>
    </row>
    <row r="44" spans="1:7" hidden="1">
      <c r="A44" s="617">
        <v>2210606</v>
      </c>
      <c r="B44" s="474" t="s">
        <v>67</v>
      </c>
      <c r="C44" s="604"/>
      <c r="D44" s="1766">
        <f t="shared" si="2"/>
        <v>0</v>
      </c>
      <c r="E44" s="608">
        <f t="shared" si="1"/>
        <v>0</v>
      </c>
      <c r="G44" s="609"/>
    </row>
    <row r="45" spans="1:7" hidden="1">
      <c r="A45" s="617">
        <v>2210702</v>
      </c>
      <c r="B45" s="474" t="s">
        <v>217</v>
      </c>
      <c r="C45" s="604"/>
      <c r="D45" s="1766">
        <f t="shared" si="2"/>
        <v>0</v>
      </c>
      <c r="E45" s="608">
        <f t="shared" si="1"/>
        <v>0</v>
      </c>
      <c r="G45" s="609"/>
    </row>
    <row r="46" spans="1:7">
      <c r="A46" s="617">
        <v>2210711</v>
      </c>
      <c r="B46" s="474" t="s">
        <v>218</v>
      </c>
      <c r="C46" s="604">
        <v>398601</v>
      </c>
      <c r="D46" s="1766">
        <f t="shared" si="2"/>
        <v>398601</v>
      </c>
      <c r="E46" s="608">
        <f t="shared" si="1"/>
        <v>398601</v>
      </c>
      <c r="G46" s="609"/>
    </row>
    <row r="47" spans="1:7" hidden="1">
      <c r="A47" s="617">
        <v>2210703</v>
      </c>
      <c r="B47" s="474" t="s">
        <v>70</v>
      </c>
      <c r="C47" s="618">
        <v>0</v>
      </c>
      <c r="D47" s="1766">
        <f t="shared" si="2"/>
        <v>0</v>
      </c>
      <c r="E47" s="608">
        <f t="shared" si="1"/>
        <v>0</v>
      </c>
      <c r="G47" s="609"/>
    </row>
    <row r="48" spans="1:7">
      <c r="A48" s="617">
        <v>2210714</v>
      </c>
      <c r="B48" s="474" t="s">
        <v>219</v>
      </c>
      <c r="C48" s="618">
        <v>300000</v>
      </c>
      <c r="D48" s="1766">
        <f t="shared" si="2"/>
        <v>300000</v>
      </c>
      <c r="E48" s="608">
        <f t="shared" si="1"/>
        <v>300000</v>
      </c>
      <c r="G48" s="609"/>
    </row>
    <row r="49" spans="1:7">
      <c r="A49" s="617">
        <v>2210799</v>
      </c>
      <c r="B49" s="474" t="s">
        <v>72</v>
      </c>
      <c r="C49" s="618">
        <v>500000</v>
      </c>
      <c r="D49" s="1766">
        <f t="shared" si="2"/>
        <v>500000</v>
      </c>
      <c r="E49" s="608">
        <f t="shared" si="1"/>
        <v>500000</v>
      </c>
      <c r="G49" s="609"/>
    </row>
    <row r="50" spans="1:7">
      <c r="A50" s="617">
        <v>2210801</v>
      </c>
      <c r="B50" s="474" t="s">
        <v>73</v>
      </c>
      <c r="C50" s="619">
        <v>950000</v>
      </c>
      <c r="D50" s="1766">
        <f t="shared" si="2"/>
        <v>950000</v>
      </c>
      <c r="E50" s="608">
        <f t="shared" si="1"/>
        <v>950000</v>
      </c>
      <c r="G50" s="609"/>
    </row>
    <row r="51" spans="1:7">
      <c r="A51" s="617">
        <v>2210802</v>
      </c>
      <c r="B51" s="474" t="s">
        <v>220</v>
      </c>
      <c r="C51" s="604">
        <v>700000</v>
      </c>
      <c r="D51" s="1766">
        <f t="shared" si="2"/>
        <v>700000</v>
      </c>
      <c r="E51" s="608">
        <f t="shared" si="1"/>
        <v>700000</v>
      </c>
      <c r="G51" s="609"/>
    </row>
    <row r="52" spans="1:7" hidden="1">
      <c r="A52" s="617">
        <v>2210805</v>
      </c>
      <c r="B52" s="607" t="s">
        <v>75</v>
      </c>
      <c r="C52" s="604">
        <v>0</v>
      </c>
      <c r="D52" s="1766">
        <f t="shared" si="2"/>
        <v>0</v>
      </c>
      <c r="E52" s="608">
        <f t="shared" si="1"/>
        <v>0</v>
      </c>
      <c r="G52" s="609"/>
    </row>
    <row r="53" spans="1:7" hidden="1">
      <c r="A53" s="617">
        <v>2210809</v>
      </c>
      <c r="B53" s="607" t="s">
        <v>76</v>
      </c>
      <c r="C53" s="604">
        <v>0</v>
      </c>
      <c r="D53" s="1766">
        <f t="shared" si="2"/>
        <v>0</v>
      </c>
      <c r="E53" s="608">
        <f t="shared" si="1"/>
        <v>0</v>
      </c>
      <c r="G53" s="609"/>
    </row>
    <row r="54" spans="1:7">
      <c r="A54" s="617">
        <v>2210904</v>
      </c>
      <c r="B54" s="474" t="s">
        <v>77</v>
      </c>
      <c r="C54" s="604">
        <v>100000</v>
      </c>
      <c r="D54" s="1766">
        <f t="shared" si="2"/>
        <v>100000</v>
      </c>
      <c r="E54" s="608">
        <f t="shared" si="1"/>
        <v>100000</v>
      </c>
      <c r="G54" s="609"/>
    </row>
    <row r="55" spans="1:7">
      <c r="A55" s="617">
        <v>2210910</v>
      </c>
      <c r="B55" s="474" t="s">
        <v>78</v>
      </c>
      <c r="C55" s="604">
        <v>3500000</v>
      </c>
      <c r="D55" s="1766">
        <f t="shared" si="2"/>
        <v>3500000</v>
      </c>
      <c r="E55" s="608">
        <f t="shared" si="1"/>
        <v>3500000</v>
      </c>
      <c r="G55" s="609"/>
    </row>
    <row r="56" spans="1:7" hidden="1">
      <c r="A56" s="617">
        <v>2211001</v>
      </c>
      <c r="B56" s="474" t="s">
        <v>79</v>
      </c>
      <c r="C56" s="604"/>
      <c r="D56" s="1766">
        <f t="shared" si="2"/>
        <v>0</v>
      </c>
      <c r="E56" s="608">
        <f t="shared" si="1"/>
        <v>0</v>
      </c>
      <c r="G56" s="609"/>
    </row>
    <row r="57" spans="1:7" hidden="1">
      <c r="A57" s="617">
        <v>2211002</v>
      </c>
      <c r="B57" s="474" t="s">
        <v>80</v>
      </c>
      <c r="C57" s="619"/>
      <c r="D57" s="1766">
        <f t="shared" si="2"/>
        <v>0</v>
      </c>
      <c r="E57" s="608">
        <f t="shared" si="1"/>
        <v>0</v>
      </c>
      <c r="G57" s="609"/>
    </row>
    <row r="58" spans="1:7" hidden="1">
      <c r="A58" s="606">
        <v>2211003</v>
      </c>
      <c r="B58" s="607" t="s">
        <v>81</v>
      </c>
      <c r="C58" s="604"/>
      <c r="D58" s="1766">
        <f t="shared" si="2"/>
        <v>0</v>
      </c>
      <c r="E58" s="608">
        <f t="shared" si="1"/>
        <v>0</v>
      </c>
      <c r="G58" s="609"/>
    </row>
    <row r="59" spans="1:7" hidden="1">
      <c r="A59" s="606">
        <v>2211004</v>
      </c>
      <c r="B59" s="607" t="s">
        <v>82</v>
      </c>
      <c r="C59" s="604"/>
      <c r="D59" s="1766">
        <f t="shared" si="2"/>
        <v>0</v>
      </c>
      <c r="E59" s="608">
        <f t="shared" si="1"/>
        <v>0</v>
      </c>
      <c r="G59" s="609"/>
    </row>
    <row r="60" spans="1:7" hidden="1">
      <c r="A60" s="617">
        <v>2211005</v>
      </c>
      <c r="B60" s="474" t="s">
        <v>221</v>
      </c>
      <c r="C60" s="619"/>
      <c r="D60" s="1766">
        <f t="shared" si="2"/>
        <v>0</v>
      </c>
      <c r="E60" s="608">
        <f t="shared" si="1"/>
        <v>0</v>
      </c>
      <c r="G60" s="609"/>
    </row>
    <row r="61" spans="1:7" hidden="1">
      <c r="A61" s="606">
        <v>2211006</v>
      </c>
      <c r="B61" s="607" t="s">
        <v>84</v>
      </c>
      <c r="C61" s="604"/>
      <c r="D61" s="1766">
        <f t="shared" si="2"/>
        <v>0</v>
      </c>
      <c r="E61" s="608">
        <f t="shared" si="1"/>
        <v>0</v>
      </c>
      <c r="G61" s="609"/>
    </row>
    <row r="62" spans="1:7" hidden="1">
      <c r="A62" s="606">
        <v>2211007</v>
      </c>
      <c r="B62" s="607" t="s">
        <v>85</v>
      </c>
      <c r="C62" s="604"/>
      <c r="D62" s="1766">
        <f t="shared" si="2"/>
        <v>0</v>
      </c>
      <c r="E62" s="608">
        <f t="shared" si="1"/>
        <v>0</v>
      </c>
      <c r="G62" s="609"/>
    </row>
    <row r="63" spans="1:7" hidden="1">
      <c r="A63" s="617">
        <v>2211008</v>
      </c>
      <c r="B63" s="474" t="s">
        <v>86</v>
      </c>
      <c r="C63" s="604"/>
      <c r="D63" s="1766">
        <f t="shared" si="2"/>
        <v>0</v>
      </c>
      <c r="E63" s="608">
        <f t="shared" si="1"/>
        <v>0</v>
      </c>
      <c r="G63" s="609"/>
    </row>
    <row r="64" spans="1:7" hidden="1">
      <c r="A64" s="617">
        <v>2211009</v>
      </c>
      <c r="B64" s="474" t="s">
        <v>87</v>
      </c>
      <c r="C64" s="619"/>
      <c r="D64" s="1766">
        <f t="shared" si="2"/>
        <v>0</v>
      </c>
      <c r="E64" s="608">
        <f t="shared" si="1"/>
        <v>0</v>
      </c>
      <c r="G64" s="609"/>
    </row>
    <row r="65" spans="1:7" hidden="1">
      <c r="A65" s="617">
        <v>2211015</v>
      </c>
      <c r="B65" s="474" t="s">
        <v>88</v>
      </c>
      <c r="C65" s="619"/>
      <c r="D65" s="1766">
        <f t="shared" si="2"/>
        <v>0</v>
      </c>
      <c r="E65" s="608">
        <f t="shared" si="1"/>
        <v>0</v>
      </c>
      <c r="G65" s="609"/>
    </row>
    <row r="66" spans="1:7" hidden="1">
      <c r="A66" s="617">
        <v>2211016</v>
      </c>
      <c r="B66" s="474" t="s">
        <v>89</v>
      </c>
      <c r="C66" s="604"/>
      <c r="D66" s="1766">
        <f t="shared" si="2"/>
        <v>0</v>
      </c>
      <c r="E66" s="608">
        <f t="shared" si="1"/>
        <v>0</v>
      </c>
      <c r="G66" s="609"/>
    </row>
    <row r="67" spans="1:7" hidden="1">
      <c r="A67" s="617">
        <v>2211019</v>
      </c>
      <c r="B67" s="474" t="s">
        <v>90</v>
      </c>
      <c r="C67" s="604"/>
      <c r="D67" s="1766">
        <f t="shared" si="2"/>
        <v>0</v>
      </c>
      <c r="E67" s="608">
        <f t="shared" si="1"/>
        <v>0</v>
      </c>
      <c r="G67" s="609"/>
    </row>
    <row r="68" spans="1:7" hidden="1">
      <c r="A68" s="617">
        <v>2211021</v>
      </c>
      <c r="B68" s="474" t="s">
        <v>91</v>
      </c>
      <c r="C68" s="604"/>
      <c r="D68" s="1766">
        <f t="shared" si="2"/>
        <v>0</v>
      </c>
      <c r="E68" s="608">
        <f t="shared" si="1"/>
        <v>0</v>
      </c>
      <c r="G68" s="609"/>
    </row>
    <row r="69" spans="1:7" hidden="1">
      <c r="A69" s="617">
        <v>2211023</v>
      </c>
      <c r="B69" s="474" t="s">
        <v>92</v>
      </c>
      <c r="C69" s="604"/>
      <c r="D69" s="1766">
        <f t="shared" si="2"/>
        <v>0</v>
      </c>
      <c r="E69" s="608">
        <f t="shared" si="1"/>
        <v>0</v>
      </c>
      <c r="G69" s="609"/>
    </row>
    <row r="70" spans="1:7" hidden="1">
      <c r="A70" s="617">
        <v>2211026</v>
      </c>
      <c r="B70" s="474" t="s">
        <v>93</v>
      </c>
      <c r="C70" s="604"/>
      <c r="D70" s="1766">
        <f t="shared" si="2"/>
        <v>0</v>
      </c>
      <c r="E70" s="608">
        <f t="shared" si="1"/>
        <v>0</v>
      </c>
      <c r="G70" s="609"/>
    </row>
    <row r="71" spans="1:7" hidden="1">
      <c r="A71" s="617">
        <v>2211028</v>
      </c>
      <c r="B71" s="474" t="s">
        <v>94</v>
      </c>
      <c r="C71" s="604"/>
      <c r="D71" s="1766">
        <f t="shared" si="2"/>
        <v>0</v>
      </c>
      <c r="E71" s="608">
        <f t="shared" si="1"/>
        <v>0</v>
      </c>
      <c r="G71" s="609"/>
    </row>
    <row r="72" spans="1:7" hidden="1">
      <c r="A72" s="617">
        <v>2211029</v>
      </c>
      <c r="B72" s="474" t="s">
        <v>95</v>
      </c>
      <c r="C72" s="604"/>
      <c r="D72" s="1766">
        <f t="shared" si="2"/>
        <v>0</v>
      </c>
      <c r="E72" s="608">
        <f t="shared" si="1"/>
        <v>0</v>
      </c>
      <c r="G72" s="609"/>
    </row>
    <row r="73" spans="1:7" ht="28">
      <c r="A73" s="617">
        <v>2211101</v>
      </c>
      <c r="B73" s="459" t="s">
        <v>96</v>
      </c>
      <c r="C73" s="604">
        <v>750000</v>
      </c>
      <c r="D73" s="1766">
        <f t="shared" si="2"/>
        <v>750000</v>
      </c>
      <c r="E73" s="608">
        <f t="shared" si="1"/>
        <v>750000</v>
      </c>
      <c r="G73" s="609"/>
    </row>
    <row r="74" spans="1:7" hidden="1">
      <c r="A74" s="617">
        <v>2211102</v>
      </c>
      <c r="B74" s="474" t="s">
        <v>97</v>
      </c>
      <c r="C74" s="604">
        <v>0</v>
      </c>
      <c r="D74" s="1766">
        <f t="shared" si="2"/>
        <v>0</v>
      </c>
      <c r="E74" s="608">
        <f t="shared" si="1"/>
        <v>0</v>
      </c>
      <c r="G74" s="609"/>
    </row>
    <row r="75" spans="1:7" hidden="1">
      <c r="A75" s="617">
        <v>2211103</v>
      </c>
      <c r="B75" s="474" t="s">
        <v>98</v>
      </c>
      <c r="C75" s="604">
        <v>0</v>
      </c>
      <c r="D75" s="1766">
        <f t="shared" si="2"/>
        <v>0</v>
      </c>
      <c r="E75" s="608">
        <f t="shared" si="1"/>
        <v>0</v>
      </c>
      <c r="G75" s="609"/>
    </row>
    <row r="76" spans="1:7" hidden="1">
      <c r="A76" s="617">
        <v>2211201</v>
      </c>
      <c r="B76" s="474" t="s">
        <v>99</v>
      </c>
      <c r="C76" s="604">
        <v>0</v>
      </c>
      <c r="D76" s="1766">
        <f t="shared" si="2"/>
        <v>0</v>
      </c>
      <c r="E76" s="608">
        <f t="shared" ref="E76:E128" si="3">SUM(D76)</f>
        <v>0</v>
      </c>
      <c r="G76" s="609"/>
    </row>
    <row r="77" spans="1:7">
      <c r="A77" s="617">
        <v>2211203</v>
      </c>
      <c r="B77" s="474" t="s">
        <v>100</v>
      </c>
      <c r="C77" s="604">
        <v>500000</v>
      </c>
      <c r="D77" s="1766">
        <f t="shared" si="2"/>
        <v>500000</v>
      </c>
      <c r="E77" s="608">
        <f t="shared" si="3"/>
        <v>500000</v>
      </c>
      <c r="G77" s="609"/>
    </row>
    <row r="78" spans="1:7" hidden="1">
      <c r="A78" s="617">
        <v>2211305</v>
      </c>
      <c r="B78" s="474" t="s">
        <v>103</v>
      </c>
      <c r="C78" s="604">
        <v>0</v>
      </c>
      <c r="D78" s="1766">
        <f t="shared" si="2"/>
        <v>0</v>
      </c>
      <c r="E78" s="608">
        <f t="shared" si="3"/>
        <v>0</v>
      </c>
      <c r="G78" s="609"/>
    </row>
    <row r="79" spans="1:7">
      <c r="A79" s="617">
        <v>2211204</v>
      </c>
      <c r="B79" s="474" t="s">
        <v>101</v>
      </c>
      <c r="C79" s="604">
        <v>10000</v>
      </c>
      <c r="D79" s="1766">
        <f t="shared" ref="D79:D107" si="4">SUM(C79)</f>
        <v>10000</v>
      </c>
      <c r="E79" s="608">
        <f t="shared" si="3"/>
        <v>10000</v>
      </c>
      <c r="G79" s="609"/>
    </row>
    <row r="80" spans="1:7">
      <c r="A80" s="617">
        <v>2211301</v>
      </c>
      <c r="B80" s="474" t="s">
        <v>102</v>
      </c>
      <c r="C80" s="604">
        <v>5000</v>
      </c>
      <c r="D80" s="1766">
        <f t="shared" si="4"/>
        <v>5000</v>
      </c>
      <c r="E80" s="608">
        <f t="shared" si="3"/>
        <v>5000</v>
      </c>
      <c r="G80" s="609"/>
    </row>
    <row r="81" spans="1:7" hidden="1">
      <c r="A81" s="617">
        <v>2211310</v>
      </c>
      <c r="B81" s="474" t="s">
        <v>222</v>
      </c>
      <c r="C81" s="604">
        <v>0</v>
      </c>
      <c r="D81" s="1766">
        <f t="shared" si="4"/>
        <v>0</v>
      </c>
      <c r="E81" s="608">
        <f t="shared" si="3"/>
        <v>0</v>
      </c>
      <c r="G81" s="609"/>
    </row>
    <row r="82" spans="1:7" ht="26">
      <c r="A82" s="617">
        <v>2211306</v>
      </c>
      <c r="B82" s="474" t="s">
        <v>223</v>
      </c>
      <c r="C82" s="604">
        <v>600000</v>
      </c>
      <c r="D82" s="1766">
        <f t="shared" si="4"/>
        <v>600000</v>
      </c>
      <c r="E82" s="608">
        <f t="shared" si="3"/>
        <v>600000</v>
      </c>
      <c r="G82" s="609"/>
    </row>
    <row r="83" spans="1:7">
      <c r="A83" s="617">
        <v>2211308</v>
      </c>
      <c r="B83" s="474" t="s">
        <v>105</v>
      </c>
      <c r="C83" s="619">
        <v>400000</v>
      </c>
      <c r="D83" s="1766">
        <f t="shared" si="4"/>
        <v>400000</v>
      </c>
      <c r="E83" s="608">
        <f t="shared" si="3"/>
        <v>400000</v>
      </c>
      <c r="G83" s="609"/>
    </row>
    <row r="84" spans="1:7" hidden="1">
      <c r="A84" s="617">
        <v>2211320</v>
      </c>
      <c r="B84" s="474" t="s">
        <v>224</v>
      </c>
      <c r="C84" s="619"/>
      <c r="D84" s="1766">
        <f t="shared" si="4"/>
        <v>0</v>
      </c>
      <c r="E84" s="608">
        <f t="shared" si="3"/>
        <v>0</v>
      </c>
      <c r="G84" s="609"/>
    </row>
    <row r="85" spans="1:7" hidden="1">
      <c r="A85" s="617">
        <v>2211323</v>
      </c>
      <c r="B85" s="474" t="s">
        <v>108</v>
      </c>
      <c r="C85" s="619"/>
      <c r="D85" s="1766">
        <f t="shared" si="4"/>
        <v>0</v>
      </c>
      <c r="E85" s="608">
        <f t="shared" si="3"/>
        <v>0</v>
      </c>
      <c r="G85" s="609"/>
    </row>
    <row r="86" spans="1:7" hidden="1">
      <c r="A86" s="617">
        <v>2211329</v>
      </c>
      <c r="B86" s="474" t="s">
        <v>225</v>
      </c>
      <c r="C86" s="619"/>
      <c r="D86" s="1766">
        <f t="shared" si="4"/>
        <v>0</v>
      </c>
      <c r="E86" s="608">
        <f t="shared" si="3"/>
        <v>0</v>
      </c>
      <c r="G86" s="609"/>
    </row>
    <row r="87" spans="1:7" hidden="1">
      <c r="A87" s="617">
        <v>2810205</v>
      </c>
      <c r="B87" s="474" t="s">
        <v>111</v>
      </c>
      <c r="C87" s="619"/>
      <c r="D87" s="1766">
        <f t="shared" si="4"/>
        <v>0</v>
      </c>
      <c r="E87" s="608">
        <f t="shared" si="3"/>
        <v>0</v>
      </c>
      <c r="G87" s="609"/>
    </row>
    <row r="88" spans="1:7" hidden="1">
      <c r="A88" s="617">
        <v>2640402</v>
      </c>
      <c r="B88" s="474" t="s">
        <v>112</v>
      </c>
      <c r="C88" s="619"/>
      <c r="D88" s="1766">
        <f t="shared" si="4"/>
        <v>0</v>
      </c>
      <c r="E88" s="608">
        <f t="shared" si="3"/>
        <v>0</v>
      </c>
      <c r="G88" s="609"/>
    </row>
    <row r="89" spans="1:7" hidden="1">
      <c r="A89" s="617">
        <v>2640403</v>
      </c>
      <c r="B89" s="474" t="s">
        <v>113</v>
      </c>
      <c r="C89" s="604"/>
      <c r="D89" s="1766">
        <f t="shared" si="4"/>
        <v>0</v>
      </c>
      <c r="E89" s="608">
        <f t="shared" si="3"/>
        <v>0</v>
      </c>
      <c r="G89" s="609"/>
    </row>
    <row r="90" spans="1:7" hidden="1">
      <c r="A90" s="617">
        <v>2640503</v>
      </c>
      <c r="B90" s="474" t="s">
        <v>226</v>
      </c>
      <c r="C90" s="604"/>
      <c r="D90" s="1766">
        <f t="shared" si="4"/>
        <v>0</v>
      </c>
      <c r="E90" s="608">
        <f t="shared" si="3"/>
        <v>0</v>
      </c>
      <c r="G90" s="609"/>
    </row>
    <row r="91" spans="1:7" hidden="1">
      <c r="A91" s="617">
        <v>2640502</v>
      </c>
      <c r="B91" s="474" t="s">
        <v>227</v>
      </c>
      <c r="C91" s="604"/>
      <c r="D91" s="1766">
        <f t="shared" si="4"/>
        <v>0</v>
      </c>
      <c r="E91" s="608">
        <f t="shared" si="3"/>
        <v>0</v>
      </c>
      <c r="G91" s="609"/>
    </row>
    <row r="92" spans="1:7" ht="31" hidden="1">
      <c r="A92" s="645">
        <v>2710102</v>
      </c>
      <c r="B92" s="533" t="s">
        <v>211</v>
      </c>
      <c r="C92" s="604"/>
      <c r="D92" s="1766">
        <f t="shared" si="4"/>
        <v>0</v>
      </c>
      <c r="E92" s="608">
        <f t="shared" si="3"/>
        <v>0</v>
      </c>
      <c r="G92" s="609"/>
    </row>
    <row r="93" spans="1:7" hidden="1">
      <c r="A93" s="606">
        <v>2640599</v>
      </c>
      <c r="B93" s="607" t="s">
        <v>229</v>
      </c>
      <c r="C93" s="604"/>
      <c r="D93" s="1766">
        <f t="shared" si="4"/>
        <v>0</v>
      </c>
      <c r="E93" s="608">
        <f t="shared" si="3"/>
        <v>0</v>
      </c>
      <c r="G93" s="609"/>
    </row>
    <row r="94" spans="1:7">
      <c r="A94" s="617">
        <v>3111001</v>
      </c>
      <c r="B94" s="474" t="s">
        <v>117</v>
      </c>
      <c r="C94" s="604">
        <v>259849</v>
      </c>
      <c r="D94" s="1766">
        <f t="shared" si="4"/>
        <v>259849</v>
      </c>
      <c r="E94" s="608">
        <f t="shared" si="3"/>
        <v>259849</v>
      </c>
      <c r="G94" s="609"/>
    </row>
    <row r="95" spans="1:7">
      <c r="A95" s="617">
        <v>3111002</v>
      </c>
      <c r="B95" s="474" t="s">
        <v>118</v>
      </c>
      <c r="C95" s="594">
        <v>592000</v>
      </c>
      <c r="D95" s="1766">
        <f t="shared" si="4"/>
        <v>592000</v>
      </c>
      <c r="E95" s="608">
        <f t="shared" si="3"/>
        <v>592000</v>
      </c>
      <c r="G95" s="609"/>
    </row>
    <row r="96" spans="1:7" hidden="1">
      <c r="A96" s="606">
        <v>3111003</v>
      </c>
      <c r="B96" s="607" t="s">
        <v>119</v>
      </c>
      <c r="C96" s="604"/>
      <c r="D96" s="1766">
        <f t="shared" si="4"/>
        <v>0</v>
      </c>
      <c r="E96" s="608">
        <f t="shared" si="3"/>
        <v>0</v>
      </c>
      <c r="G96" s="609"/>
    </row>
    <row r="97" spans="1:7" hidden="1">
      <c r="A97" s="617">
        <v>3111107</v>
      </c>
      <c r="B97" s="474" t="s">
        <v>120</v>
      </c>
      <c r="C97" s="604"/>
      <c r="D97" s="1766">
        <f t="shared" si="4"/>
        <v>0</v>
      </c>
      <c r="E97" s="608">
        <f t="shared" si="3"/>
        <v>0</v>
      </c>
      <c r="G97" s="609"/>
    </row>
    <row r="98" spans="1:7" hidden="1">
      <c r="A98" s="617">
        <v>3111112</v>
      </c>
      <c r="B98" s="474" t="s">
        <v>230</v>
      </c>
      <c r="C98" s="604"/>
      <c r="D98" s="1766">
        <f t="shared" si="4"/>
        <v>0</v>
      </c>
      <c r="E98" s="608">
        <f t="shared" si="3"/>
        <v>0</v>
      </c>
      <c r="G98" s="609"/>
    </row>
    <row r="99" spans="1:7" hidden="1">
      <c r="A99" s="617">
        <v>3111305</v>
      </c>
      <c r="B99" s="474" t="s">
        <v>231</v>
      </c>
      <c r="C99" s="604"/>
      <c r="D99" s="1766">
        <f t="shared" si="4"/>
        <v>0</v>
      </c>
      <c r="E99" s="608">
        <f t="shared" si="3"/>
        <v>0</v>
      </c>
      <c r="G99" s="609"/>
    </row>
    <row r="100" spans="1:7" hidden="1">
      <c r="A100" s="617">
        <v>3111401</v>
      </c>
      <c r="B100" s="474" t="s">
        <v>123</v>
      </c>
      <c r="C100" s="619"/>
      <c r="D100" s="1766">
        <f t="shared" si="4"/>
        <v>0</v>
      </c>
      <c r="E100" s="608">
        <f t="shared" si="3"/>
        <v>0</v>
      </c>
      <c r="G100" s="609"/>
    </row>
    <row r="101" spans="1:7" hidden="1">
      <c r="A101" s="606">
        <v>3111403</v>
      </c>
      <c r="B101" s="607" t="s">
        <v>232</v>
      </c>
      <c r="C101" s="604"/>
      <c r="D101" s="1766">
        <f t="shared" si="4"/>
        <v>0</v>
      </c>
      <c r="E101" s="608">
        <f t="shared" si="3"/>
        <v>0</v>
      </c>
      <c r="G101" s="609"/>
    </row>
    <row r="102" spans="1:7" hidden="1">
      <c r="A102" s="617">
        <v>3111499</v>
      </c>
      <c r="B102" s="474" t="s">
        <v>233</v>
      </c>
      <c r="C102" s="604"/>
      <c r="D102" s="1766">
        <f t="shared" si="4"/>
        <v>0</v>
      </c>
      <c r="E102" s="608">
        <f t="shared" si="3"/>
        <v>0</v>
      </c>
      <c r="G102" s="609"/>
    </row>
    <row r="103" spans="1:7" hidden="1">
      <c r="A103" s="617">
        <v>3111004</v>
      </c>
      <c r="B103" s="474" t="s">
        <v>234</v>
      </c>
      <c r="C103" s="604"/>
      <c r="D103" s="1766">
        <f t="shared" si="4"/>
        <v>0</v>
      </c>
      <c r="E103" s="608">
        <f t="shared" si="3"/>
        <v>0</v>
      </c>
      <c r="G103" s="609"/>
    </row>
    <row r="104" spans="1:7" hidden="1">
      <c r="A104" s="617">
        <v>3111005</v>
      </c>
      <c r="B104" s="474" t="s">
        <v>235</v>
      </c>
      <c r="C104" s="604"/>
      <c r="D104" s="1766">
        <f t="shared" si="4"/>
        <v>0</v>
      </c>
      <c r="E104" s="608">
        <f t="shared" si="3"/>
        <v>0</v>
      </c>
      <c r="G104" s="609"/>
    </row>
    <row r="105" spans="1:7" hidden="1">
      <c r="A105" s="617">
        <v>3110701</v>
      </c>
      <c r="B105" s="474" t="s">
        <v>126</v>
      </c>
      <c r="C105" s="604"/>
      <c r="D105" s="1766">
        <f t="shared" si="4"/>
        <v>0</v>
      </c>
      <c r="E105" s="608">
        <f t="shared" si="3"/>
        <v>0</v>
      </c>
      <c r="G105" s="609"/>
    </row>
    <row r="106" spans="1:7" hidden="1">
      <c r="A106" s="612">
        <v>3110599</v>
      </c>
      <c r="B106" s="620" t="s">
        <v>236</v>
      </c>
      <c r="C106" s="604"/>
      <c r="D106" s="1766">
        <f t="shared" si="4"/>
        <v>0</v>
      </c>
      <c r="E106" s="608">
        <f t="shared" si="3"/>
        <v>0</v>
      </c>
      <c r="G106" s="609"/>
    </row>
    <row r="107" spans="1:7" hidden="1">
      <c r="A107" s="617">
        <v>3110599</v>
      </c>
      <c r="B107" s="474" t="s">
        <v>236</v>
      </c>
      <c r="C107" s="604"/>
      <c r="D107" s="1766">
        <f t="shared" si="4"/>
        <v>0</v>
      </c>
      <c r="E107" s="608">
        <f t="shared" si="3"/>
        <v>0</v>
      </c>
      <c r="G107" s="609"/>
    </row>
    <row r="108" spans="1:7">
      <c r="A108" s="621"/>
      <c r="B108" s="622" t="s">
        <v>128</v>
      </c>
      <c r="C108" s="623">
        <f>SUM(C19:C107)</f>
        <v>22068865</v>
      </c>
      <c r="D108" s="623">
        <f>SUM(D19:D107)</f>
        <v>22068865</v>
      </c>
      <c r="E108" s="608">
        <f t="shared" si="3"/>
        <v>22068865</v>
      </c>
      <c r="G108" s="609"/>
    </row>
    <row r="109" spans="1:7">
      <c r="A109" s="624"/>
      <c r="B109" s="600" t="s">
        <v>129</v>
      </c>
      <c r="C109" s="625"/>
      <c r="D109" s="1767"/>
      <c r="E109" s="608"/>
      <c r="G109" s="609"/>
    </row>
    <row r="110" spans="1:7">
      <c r="A110" s="606">
        <v>2220101</v>
      </c>
      <c r="B110" s="607" t="s">
        <v>130</v>
      </c>
      <c r="C110" s="604">
        <v>250000</v>
      </c>
      <c r="D110" s="1764">
        <f>SUM(C110)</f>
        <v>250000</v>
      </c>
      <c r="E110" s="608">
        <f t="shared" si="3"/>
        <v>250000</v>
      </c>
      <c r="G110" s="609"/>
    </row>
    <row r="111" spans="1:7" hidden="1">
      <c r="A111" s="617">
        <v>2220103</v>
      </c>
      <c r="B111" s="474" t="s">
        <v>131</v>
      </c>
      <c r="C111" s="604"/>
      <c r="D111" s="1764">
        <f t="shared" ref="D111:D120" si="5">SUM(C111)</f>
        <v>0</v>
      </c>
      <c r="E111" s="608">
        <f t="shared" si="3"/>
        <v>0</v>
      </c>
      <c r="G111" s="609"/>
    </row>
    <row r="112" spans="1:7" hidden="1">
      <c r="A112" s="617">
        <v>2220201</v>
      </c>
      <c r="B112" s="474" t="s">
        <v>132</v>
      </c>
      <c r="C112" s="604"/>
      <c r="D112" s="1764">
        <f t="shared" si="5"/>
        <v>0</v>
      </c>
      <c r="E112" s="608">
        <f t="shared" si="3"/>
        <v>0</v>
      </c>
      <c r="G112" s="609"/>
    </row>
    <row r="113" spans="1:7" hidden="1">
      <c r="A113" s="617">
        <v>2220202</v>
      </c>
      <c r="B113" s="474" t="s">
        <v>133</v>
      </c>
      <c r="C113" s="604"/>
      <c r="D113" s="1764">
        <f t="shared" si="5"/>
        <v>0</v>
      </c>
      <c r="E113" s="608">
        <f t="shared" si="3"/>
        <v>0</v>
      </c>
      <c r="G113" s="609"/>
    </row>
    <row r="114" spans="1:7" hidden="1">
      <c r="A114" s="617">
        <v>2220203</v>
      </c>
      <c r="B114" s="474" t="s">
        <v>134</v>
      </c>
      <c r="C114" s="604"/>
      <c r="D114" s="1764">
        <f t="shared" si="5"/>
        <v>0</v>
      </c>
      <c r="E114" s="608">
        <f t="shared" si="3"/>
        <v>0</v>
      </c>
      <c r="G114" s="609"/>
    </row>
    <row r="115" spans="1:7" hidden="1">
      <c r="A115" s="617">
        <v>2220204</v>
      </c>
      <c r="B115" s="474" t="s">
        <v>135</v>
      </c>
      <c r="C115" s="604"/>
      <c r="D115" s="1764">
        <f t="shared" si="5"/>
        <v>0</v>
      </c>
      <c r="E115" s="608">
        <f t="shared" si="3"/>
        <v>0</v>
      </c>
      <c r="G115" s="609"/>
    </row>
    <row r="116" spans="1:7" hidden="1">
      <c r="A116" s="617">
        <v>2220205</v>
      </c>
      <c r="B116" s="474" t="s">
        <v>136</v>
      </c>
      <c r="C116" s="604"/>
      <c r="D116" s="1764">
        <f t="shared" si="5"/>
        <v>0</v>
      </c>
      <c r="E116" s="608">
        <f t="shared" si="3"/>
        <v>0</v>
      </c>
      <c r="G116" s="609"/>
    </row>
    <row r="117" spans="1:7" hidden="1">
      <c r="A117" s="606">
        <v>2220209</v>
      </c>
      <c r="B117" s="474" t="s">
        <v>137</v>
      </c>
      <c r="C117" s="625"/>
      <c r="D117" s="1764">
        <f t="shared" si="5"/>
        <v>0</v>
      </c>
      <c r="E117" s="608">
        <f t="shared" si="3"/>
        <v>0</v>
      </c>
      <c r="G117" s="609"/>
    </row>
    <row r="118" spans="1:7" hidden="1">
      <c r="A118" s="606">
        <v>2220210</v>
      </c>
      <c r="B118" s="474" t="s">
        <v>138</v>
      </c>
      <c r="C118" s="604"/>
      <c r="D118" s="1764">
        <f t="shared" si="5"/>
        <v>0</v>
      </c>
      <c r="E118" s="608">
        <f t="shared" si="3"/>
        <v>0</v>
      </c>
      <c r="G118" s="609"/>
    </row>
    <row r="119" spans="1:7" hidden="1">
      <c r="A119" s="617">
        <v>2220299</v>
      </c>
      <c r="B119" s="474" t="s">
        <v>139</v>
      </c>
      <c r="C119" s="619"/>
      <c r="D119" s="1764">
        <f t="shared" si="5"/>
        <v>0</v>
      </c>
      <c r="E119" s="608">
        <f t="shared" si="3"/>
        <v>0</v>
      </c>
      <c r="G119" s="609"/>
    </row>
    <row r="120" spans="1:7" hidden="1">
      <c r="A120" s="617">
        <v>4130299</v>
      </c>
      <c r="B120" s="474" t="s">
        <v>237</v>
      </c>
      <c r="D120" s="1764">
        <f t="shared" si="5"/>
        <v>0</v>
      </c>
      <c r="E120" s="608">
        <f t="shared" si="3"/>
        <v>0</v>
      </c>
      <c r="G120" s="609"/>
    </row>
    <row r="121" spans="1:7" ht="17.5">
      <c r="A121" s="621"/>
      <c r="B121" s="622" t="s">
        <v>128</v>
      </c>
      <c r="C121" s="626">
        <f>SUM(C110:C120)</f>
        <v>250000</v>
      </c>
      <c r="D121" s="1768">
        <f>SUM(D110:D120)</f>
        <v>250000</v>
      </c>
      <c r="E121" s="608">
        <f t="shared" si="3"/>
        <v>250000</v>
      </c>
      <c r="G121" s="609"/>
    </row>
    <row r="122" spans="1:7">
      <c r="A122" s="606"/>
      <c r="B122" s="601" t="s">
        <v>141</v>
      </c>
      <c r="C122" s="604"/>
      <c r="D122" s="1769"/>
      <c r="E122" s="608"/>
      <c r="G122" s="609"/>
    </row>
    <row r="123" spans="1:7" ht="18" hidden="1">
      <c r="A123" s="606"/>
      <c r="B123" s="474" t="s">
        <v>512</v>
      </c>
      <c r="C123" s="627"/>
      <c r="D123" s="1766">
        <f>SUM(C123)</f>
        <v>0</v>
      </c>
      <c r="E123" s="608">
        <f t="shared" si="3"/>
        <v>0</v>
      </c>
      <c r="G123" s="609"/>
    </row>
    <row r="124" spans="1:7" ht="18" hidden="1">
      <c r="A124" s="606"/>
      <c r="B124" s="474" t="s">
        <v>513</v>
      </c>
      <c r="C124" s="627"/>
      <c r="D124" s="1766">
        <f>SUM(C124)</f>
        <v>0</v>
      </c>
      <c r="E124" s="608">
        <f t="shared" si="3"/>
        <v>0</v>
      </c>
      <c r="G124" s="609"/>
    </row>
    <row r="125" spans="1:7" ht="18" hidden="1">
      <c r="A125" s="606"/>
      <c r="B125" s="474" t="s">
        <v>514</v>
      </c>
      <c r="C125" s="627"/>
      <c r="D125" s="1766">
        <f>SUM(C125)</f>
        <v>0</v>
      </c>
      <c r="E125" s="608">
        <f t="shared" si="3"/>
        <v>0</v>
      </c>
      <c r="G125" s="609"/>
    </row>
    <row r="126" spans="1:7">
      <c r="A126" s="613"/>
      <c r="B126" s="622" t="s">
        <v>128</v>
      </c>
      <c r="C126" s="623">
        <f>SUM(C123:C125)</f>
        <v>0</v>
      </c>
      <c r="D126" s="623">
        <f>SUM(D123:D125)</f>
        <v>0</v>
      </c>
      <c r="E126" s="608"/>
      <c r="G126" s="609"/>
    </row>
    <row r="127" spans="1:7">
      <c r="A127" s="606"/>
      <c r="B127" s="607"/>
      <c r="C127" s="604"/>
      <c r="D127" s="1769"/>
      <c r="E127" s="608"/>
      <c r="G127" s="609"/>
    </row>
    <row r="128" spans="1:7">
      <c r="A128" s="628"/>
      <c r="B128" s="629" t="s">
        <v>13</v>
      </c>
      <c r="C128" s="630">
        <f>SUM(C126+C121+C108+C17)</f>
        <v>79078504</v>
      </c>
      <c r="D128" s="630">
        <f>SUM(D126+D121+D108+D17)</f>
        <v>79078504</v>
      </c>
      <c r="E128" s="608">
        <f t="shared" si="3"/>
        <v>79078504</v>
      </c>
      <c r="G128" s="609"/>
    </row>
    <row r="129" spans="1:38">
      <c r="A129" s="631"/>
      <c r="B129" s="597"/>
      <c r="C129" s="518"/>
      <c r="D129" s="597"/>
      <c r="E129" s="597"/>
    </row>
    <row r="130" spans="1:38">
      <c r="A130" s="631"/>
      <c r="B130" s="597"/>
      <c r="C130" s="518"/>
      <c r="D130" s="597"/>
      <c r="E130" s="597"/>
    </row>
    <row r="131" spans="1:38">
      <c r="A131" s="632"/>
      <c r="B131" s="633" t="s">
        <v>144</v>
      </c>
      <c r="C131" s="518"/>
      <c r="D131" s="518"/>
      <c r="E131" s="542">
        <f>E128</f>
        <v>79078504</v>
      </c>
      <c r="G131" s="594"/>
      <c r="H131" s="594"/>
      <c r="R131" s="594"/>
      <c r="S131" s="594"/>
      <c r="T131" s="594"/>
      <c r="Y131" s="594"/>
      <c r="Z131" s="636"/>
      <c r="AA131" s="594"/>
      <c r="AB131" s="594"/>
      <c r="AC131" s="594"/>
      <c r="AD131" s="594"/>
      <c r="AE131" s="594"/>
      <c r="AF131" s="594"/>
      <c r="AG131" s="594"/>
      <c r="AH131" s="594"/>
      <c r="AI131" s="594"/>
      <c r="AJ131" s="594"/>
      <c r="AK131" s="594"/>
      <c r="AL131" s="594">
        <f>AL128</f>
        <v>0</v>
      </c>
    </row>
    <row r="132" spans="1:38">
      <c r="A132" s="632"/>
      <c r="B132" s="633" t="s">
        <v>145</v>
      </c>
      <c r="C132" s="518"/>
      <c r="D132" s="518"/>
      <c r="E132" s="542">
        <f>SUM(E121+E108+E17)</f>
        <v>79078504</v>
      </c>
      <c r="G132" s="594"/>
      <c r="H132" s="594"/>
      <c r="R132" s="594"/>
      <c r="S132" s="594"/>
      <c r="Y132" s="594"/>
      <c r="Z132" s="636"/>
      <c r="AA132" s="594"/>
      <c r="AB132" s="594"/>
      <c r="AC132" s="594"/>
      <c r="AD132" s="594"/>
      <c r="AE132" s="594"/>
      <c r="AF132" s="594"/>
      <c r="AG132" s="594"/>
      <c r="AH132" s="594"/>
      <c r="AI132" s="594"/>
      <c r="AJ132" s="594"/>
      <c r="AK132" s="594"/>
      <c r="AL132" s="594" t="e">
        <f>SUM(#REF!+AL114+AL19)</f>
        <v>#REF!</v>
      </c>
    </row>
    <row r="133" spans="1:38">
      <c r="A133" s="632"/>
      <c r="B133" s="633" t="s">
        <v>141</v>
      </c>
      <c r="C133" s="518"/>
      <c r="D133" s="518"/>
      <c r="E133" s="542">
        <f>SUM(E131-E132)</f>
        <v>0</v>
      </c>
      <c r="G133" s="594"/>
      <c r="H133" s="594"/>
      <c r="R133" s="594"/>
      <c r="S133" s="594"/>
      <c r="Y133" s="594"/>
      <c r="Z133" s="636"/>
      <c r="AA133" s="594"/>
      <c r="AB133" s="594"/>
      <c r="AC133" s="594"/>
      <c r="AD133" s="594"/>
      <c r="AE133" s="594"/>
      <c r="AF133" s="594"/>
      <c r="AG133" s="594"/>
      <c r="AH133" s="594"/>
      <c r="AI133" s="594"/>
      <c r="AJ133" s="594"/>
      <c r="AK133" s="594"/>
      <c r="AL133" s="594" t="e">
        <f>AL131-AL132</f>
        <v>#REF!</v>
      </c>
    </row>
    <row r="134" spans="1:38" ht="14">
      <c r="A134" s="632"/>
      <c r="B134" s="633"/>
      <c r="C134" s="518"/>
      <c r="D134" s="518"/>
      <c r="E134" s="542"/>
      <c r="G134" s="594"/>
      <c r="H134" s="594"/>
      <c r="R134" s="453"/>
      <c r="S134" s="594"/>
      <c r="Y134" s="594"/>
      <c r="Z134" s="636"/>
      <c r="AA134" s="594"/>
      <c r="AB134" s="594"/>
      <c r="AC134" s="594"/>
      <c r="AD134" s="594"/>
      <c r="AE134" s="594"/>
      <c r="AF134" s="594"/>
      <c r="AG134" s="594"/>
      <c r="AH134" s="594"/>
      <c r="AI134" s="594"/>
      <c r="AJ134" s="594"/>
      <c r="AK134" s="594"/>
      <c r="AL134" s="594"/>
    </row>
    <row r="135" spans="1:38">
      <c r="A135" s="632"/>
      <c r="B135" s="633" t="s">
        <v>146</v>
      </c>
      <c r="C135" s="518"/>
      <c r="D135" s="518"/>
      <c r="E135" s="542">
        <f>SUM(E132)</f>
        <v>79078504</v>
      </c>
      <c r="G135" s="594"/>
      <c r="H135" s="594"/>
      <c r="R135" s="594"/>
      <c r="S135" s="594"/>
      <c r="Y135" s="594"/>
      <c r="Z135" s="636"/>
      <c r="AA135" s="594"/>
      <c r="AB135" s="594"/>
      <c r="AC135" s="594"/>
      <c r="AD135" s="594"/>
      <c r="AE135" s="594"/>
      <c r="AF135" s="594"/>
      <c r="AG135" s="594"/>
      <c r="AH135" s="594"/>
      <c r="AI135" s="594"/>
      <c r="AJ135" s="594"/>
      <c r="AK135" s="594"/>
      <c r="AL135" s="594" t="e">
        <f>AL132</f>
        <v>#REF!</v>
      </c>
    </row>
    <row r="136" spans="1:38">
      <c r="A136" s="632"/>
      <c r="B136" s="633" t="s">
        <v>147</v>
      </c>
      <c r="C136" s="518"/>
      <c r="D136" s="518"/>
      <c r="E136" s="542">
        <f>SUM(E17)</f>
        <v>56759639</v>
      </c>
      <c r="G136" s="594"/>
      <c r="H136" s="594"/>
      <c r="M136" s="634"/>
      <c r="R136" s="594"/>
      <c r="S136" s="594"/>
      <c r="Y136" s="594"/>
      <c r="Z136" s="636"/>
      <c r="AA136" s="594"/>
      <c r="AB136" s="594"/>
      <c r="AC136" s="594"/>
      <c r="AD136" s="594"/>
      <c r="AE136" s="594"/>
      <c r="AF136" s="594"/>
      <c r="AG136" s="594"/>
      <c r="AH136" s="594"/>
      <c r="AI136" s="594"/>
      <c r="AJ136" s="594"/>
      <c r="AK136" s="594"/>
      <c r="AL136" s="594">
        <f>AL19</f>
        <v>0</v>
      </c>
    </row>
    <row r="137" spans="1:38">
      <c r="A137" s="632"/>
      <c r="B137" s="518" t="s">
        <v>148</v>
      </c>
      <c r="C137" s="518"/>
      <c r="D137" s="518"/>
      <c r="E137" s="542">
        <f>E135-E136</f>
        <v>22318865</v>
      </c>
      <c r="G137" s="594"/>
      <c r="H137" s="594"/>
      <c r="R137" s="594"/>
      <c r="S137" s="594"/>
      <c r="U137" s="635"/>
      <c r="Y137" s="594"/>
      <c r="Z137" s="636"/>
      <c r="AA137" s="594"/>
      <c r="AB137" s="594"/>
      <c r="AC137" s="594"/>
      <c r="AD137" s="594"/>
      <c r="AE137" s="594"/>
      <c r="AF137" s="594"/>
      <c r="AG137" s="594"/>
      <c r="AH137" s="594"/>
      <c r="AI137" s="594"/>
      <c r="AJ137" s="594"/>
      <c r="AK137" s="594"/>
      <c r="AL137" s="594" t="e">
        <f>AL135-AL136</f>
        <v>#REF!</v>
      </c>
    </row>
    <row r="138" spans="1:38">
      <c r="A138" s="631"/>
      <c r="B138" s="597"/>
      <c r="C138" s="518"/>
      <c r="D138" s="597"/>
      <c r="E138" s="597"/>
    </row>
    <row r="139" spans="1:38">
      <c r="A139" s="631"/>
      <c r="B139" s="597"/>
      <c r="C139" s="518"/>
      <c r="D139" s="597"/>
      <c r="E139" s="597"/>
    </row>
    <row r="140" spans="1:38">
      <c r="A140" s="631"/>
      <c r="B140" s="597"/>
      <c r="C140" s="518"/>
      <c r="D140" s="597"/>
      <c r="E140" s="597"/>
    </row>
    <row r="141" spans="1:38">
      <c r="A141" s="631"/>
      <c r="B141" s="597"/>
      <c r="C141" s="518"/>
      <c r="D141" s="597"/>
      <c r="E141" s="597"/>
    </row>
    <row r="142" spans="1:38">
      <c r="A142" s="631"/>
      <c r="B142" s="597"/>
      <c r="C142" s="518"/>
      <c r="D142" s="597"/>
      <c r="E142" s="597"/>
    </row>
    <row r="143" spans="1:38">
      <c r="A143" s="631"/>
      <c r="B143" s="597"/>
      <c r="C143" s="518"/>
      <c r="D143" s="597"/>
      <c r="E143" s="597"/>
    </row>
    <row r="144" spans="1:38">
      <c r="A144" s="631"/>
      <c r="B144" s="597"/>
      <c r="C144" s="518"/>
      <c r="D144" s="597"/>
      <c r="E144" s="597"/>
    </row>
    <row r="145" spans="1:5">
      <c r="A145" s="631"/>
      <c r="B145" s="597"/>
      <c r="C145" s="518"/>
      <c r="D145" s="597"/>
      <c r="E145" s="597"/>
    </row>
    <row r="146" spans="1:5">
      <c r="A146" s="631"/>
      <c r="B146" s="597"/>
      <c r="C146" s="518"/>
      <c r="D146" s="597"/>
      <c r="E146" s="597"/>
    </row>
    <row r="147" spans="1:5">
      <c r="A147" s="631"/>
      <c r="B147" s="597"/>
      <c r="C147" s="518"/>
      <c r="D147" s="597"/>
      <c r="E147" s="597"/>
    </row>
    <row r="148" spans="1:5">
      <c r="A148" s="631"/>
      <c r="B148" s="597"/>
      <c r="C148" s="518"/>
      <c r="D148" s="597"/>
      <c r="E148" s="597"/>
    </row>
    <row r="149" spans="1:5">
      <c r="A149" s="631"/>
      <c r="B149" s="597"/>
      <c r="C149" s="518"/>
      <c r="D149" s="597"/>
      <c r="E149" s="597"/>
    </row>
    <row r="150" spans="1:5">
      <c r="A150" s="631"/>
      <c r="B150" s="597"/>
      <c r="C150" s="518"/>
      <c r="D150" s="597"/>
      <c r="E150" s="597"/>
    </row>
    <row r="151" spans="1:5">
      <c r="A151" s="631"/>
      <c r="B151" s="597"/>
      <c r="C151" s="518"/>
      <c r="D151" s="597"/>
      <c r="E151" s="597"/>
    </row>
    <row r="152" spans="1:5">
      <c r="A152" s="631"/>
      <c r="B152" s="597"/>
      <c r="C152" s="518"/>
      <c r="D152" s="597"/>
      <c r="E152" s="597"/>
    </row>
    <row r="153" spans="1:5">
      <c r="A153" s="631"/>
      <c r="B153" s="597"/>
      <c r="C153" s="518"/>
      <c r="D153" s="597"/>
      <c r="E153" s="597"/>
    </row>
    <row r="154" spans="1:5">
      <c r="A154" s="631"/>
      <c r="B154" s="597"/>
      <c r="C154" s="518"/>
      <c r="D154" s="597"/>
      <c r="E154" s="597"/>
    </row>
    <row r="155" spans="1:5">
      <c r="A155" s="631"/>
      <c r="B155" s="597"/>
      <c r="C155" s="518"/>
      <c r="D155" s="597"/>
      <c r="E155" s="597"/>
    </row>
    <row r="156" spans="1:5">
      <c r="A156" s="631"/>
      <c r="B156" s="597"/>
      <c r="C156" s="518"/>
      <c r="D156" s="597"/>
      <c r="E156" s="597"/>
    </row>
    <row r="157" spans="1:5">
      <c r="A157" s="631"/>
      <c r="B157" s="597"/>
      <c r="C157" s="518"/>
      <c r="D157" s="597"/>
      <c r="E157" s="597"/>
    </row>
    <row r="158" spans="1:5">
      <c r="A158" s="631"/>
      <c r="B158" s="597"/>
      <c r="C158" s="518"/>
      <c r="D158" s="597"/>
      <c r="E158" s="597"/>
    </row>
    <row r="159" spans="1:5">
      <c r="A159" s="631"/>
      <c r="B159" s="597"/>
      <c r="C159" s="518"/>
      <c r="D159" s="597"/>
      <c r="E159" s="597"/>
    </row>
    <row r="160" spans="1:5">
      <c r="A160" s="631"/>
      <c r="B160" s="597"/>
      <c r="C160" s="518"/>
      <c r="D160" s="597"/>
      <c r="E160" s="597"/>
    </row>
    <row r="161" spans="1:5">
      <c r="A161" s="631"/>
      <c r="B161" s="597"/>
      <c r="C161" s="518"/>
      <c r="D161" s="597"/>
      <c r="E161" s="597"/>
    </row>
    <row r="162" spans="1:5">
      <c r="A162" s="631"/>
      <c r="B162" s="597"/>
      <c r="C162" s="518"/>
      <c r="D162" s="597"/>
      <c r="E162" s="597"/>
    </row>
    <row r="163" spans="1:5">
      <c r="A163" s="631"/>
      <c r="B163" s="597"/>
      <c r="C163" s="518"/>
      <c r="D163" s="597"/>
      <c r="E163" s="597"/>
    </row>
    <row r="164" spans="1:5">
      <c r="A164" s="631"/>
      <c r="B164" s="597"/>
      <c r="C164" s="518"/>
      <c r="D164" s="597"/>
      <c r="E164" s="597"/>
    </row>
    <row r="165" spans="1:5">
      <c r="A165" s="631"/>
      <c r="B165" s="597"/>
      <c r="C165" s="518"/>
      <c r="D165" s="597"/>
      <c r="E165" s="597"/>
    </row>
    <row r="166" spans="1:5">
      <c r="A166" s="631"/>
      <c r="B166" s="597"/>
      <c r="C166" s="518"/>
      <c r="D166" s="597"/>
      <c r="E166" s="597"/>
    </row>
    <row r="167" spans="1:5">
      <c r="A167" s="631"/>
      <c r="B167" s="597"/>
      <c r="C167" s="518"/>
      <c r="D167" s="597"/>
      <c r="E167" s="597"/>
    </row>
    <row r="168" spans="1:5">
      <c r="A168" s="631"/>
      <c r="B168" s="597"/>
      <c r="C168" s="518"/>
      <c r="D168" s="597"/>
      <c r="E168" s="597"/>
    </row>
    <row r="169" spans="1:5">
      <c r="A169" s="631"/>
      <c r="B169" s="597"/>
      <c r="C169" s="518"/>
      <c r="D169" s="597"/>
      <c r="E169" s="597"/>
    </row>
    <row r="170" spans="1:5">
      <c r="A170" s="631"/>
      <c r="B170" s="597"/>
      <c r="C170" s="518"/>
      <c r="D170" s="597"/>
      <c r="E170" s="597"/>
    </row>
    <row r="171" spans="1:5">
      <c r="A171" s="631"/>
      <c r="B171" s="597"/>
      <c r="C171" s="518"/>
      <c r="D171" s="597"/>
      <c r="E171" s="597"/>
    </row>
    <row r="172" spans="1:5">
      <c r="A172" s="631"/>
      <c r="B172" s="597"/>
      <c r="C172" s="518"/>
      <c r="D172" s="597"/>
      <c r="E172" s="597"/>
    </row>
    <row r="173" spans="1:5">
      <c r="A173" s="631"/>
      <c r="B173" s="597"/>
      <c r="C173" s="518"/>
      <c r="D173" s="597"/>
      <c r="E173" s="597"/>
    </row>
    <row r="174" spans="1:5">
      <c r="A174" s="631"/>
      <c r="B174" s="597"/>
      <c r="C174" s="518"/>
      <c r="D174" s="597"/>
      <c r="E174" s="597"/>
    </row>
    <row r="175" spans="1:5">
      <c r="A175" s="631"/>
      <c r="B175" s="597"/>
      <c r="C175" s="518"/>
      <c r="D175" s="597"/>
      <c r="E175" s="597"/>
    </row>
    <row r="176" spans="1:5">
      <c r="A176" s="631"/>
      <c r="B176" s="597"/>
      <c r="C176" s="518"/>
      <c r="D176" s="597"/>
      <c r="E176" s="597"/>
    </row>
    <row r="177" spans="1:5">
      <c r="A177" s="631"/>
      <c r="B177" s="597"/>
      <c r="C177" s="518"/>
      <c r="D177" s="597"/>
      <c r="E177" s="597"/>
    </row>
    <row r="178" spans="1:5">
      <c r="A178" s="631"/>
      <c r="B178" s="597"/>
      <c r="C178" s="518"/>
      <c r="D178" s="597"/>
      <c r="E178" s="597"/>
    </row>
    <row r="179" spans="1:5">
      <c r="A179" s="631"/>
      <c r="B179" s="597"/>
      <c r="C179" s="518"/>
      <c r="D179" s="597"/>
      <c r="E179" s="597"/>
    </row>
    <row r="180" spans="1:5">
      <c r="A180" s="631"/>
      <c r="B180" s="597"/>
      <c r="C180" s="518"/>
      <c r="D180" s="597"/>
      <c r="E180" s="597"/>
    </row>
    <row r="181" spans="1:5">
      <c r="A181" s="631"/>
      <c r="B181" s="597"/>
      <c r="C181" s="518"/>
      <c r="D181" s="597"/>
      <c r="E181" s="597"/>
    </row>
    <row r="182" spans="1:5">
      <c r="A182" s="631"/>
      <c r="B182" s="597"/>
      <c r="C182" s="518"/>
      <c r="D182" s="597"/>
      <c r="E182" s="597"/>
    </row>
    <row r="183" spans="1:5">
      <c r="A183" s="631"/>
      <c r="B183" s="597"/>
      <c r="C183" s="518"/>
      <c r="D183" s="597"/>
      <c r="E183" s="597"/>
    </row>
    <row r="184" spans="1:5">
      <c r="A184" s="631"/>
      <c r="B184" s="597"/>
      <c r="C184" s="518"/>
      <c r="D184" s="597"/>
      <c r="E184" s="597"/>
    </row>
    <row r="185" spans="1:5">
      <c r="A185" s="631"/>
      <c r="B185" s="597"/>
      <c r="C185" s="518"/>
      <c r="D185" s="597"/>
      <c r="E185" s="597"/>
    </row>
    <row r="186" spans="1:5">
      <c r="A186" s="631"/>
      <c r="B186" s="597"/>
      <c r="C186" s="518"/>
      <c r="D186" s="597"/>
      <c r="E186" s="597"/>
    </row>
    <row r="187" spans="1:5">
      <c r="A187" s="631"/>
      <c r="B187" s="597"/>
      <c r="C187" s="518"/>
      <c r="D187" s="597"/>
      <c r="E187" s="597"/>
    </row>
    <row r="188" spans="1:5">
      <c r="A188" s="631"/>
      <c r="B188" s="597"/>
      <c r="C188" s="518"/>
      <c r="D188" s="597"/>
      <c r="E188" s="597"/>
    </row>
    <row r="189" spans="1:5">
      <c r="A189" s="631"/>
      <c r="B189" s="597"/>
      <c r="C189" s="518"/>
      <c r="D189" s="597"/>
      <c r="E189" s="597"/>
    </row>
    <row r="190" spans="1:5">
      <c r="A190" s="631"/>
      <c r="B190" s="597"/>
      <c r="C190" s="518"/>
      <c r="D190" s="597"/>
      <c r="E190" s="597"/>
    </row>
    <row r="191" spans="1:5">
      <c r="A191" s="631"/>
      <c r="B191" s="597"/>
      <c r="C191" s="518"/>
      <c r="D191" s="597"/>
      <c r="E191" s="597"/>
    </row>
    <row r="192" spans="1:5">
      <c r="A192" s="631"/>
      <c r="B192" s="597"/>
      <c r="C192" s="518"/>
      <c r="D192" s="597"/>
      <c r="E192" s="597"/>
    </row>
    <row r="193" spans="1:5">
      <c r="A193" s="631"/>
      <c r="B193" s="597"/>
      <c r="C193" s="518"/>
      <c r="D193" s="597"/>
      <c r="E193" s="597"/>
    </row>
    <row r="194" spans="1:5">
      <c r="A194" s="631"/>
      <c r="B194" s="597"/>
      <c r="C194" s="518"/>
      <c r="D194" s="597"/>
      <c r="E194" s="597"/>
    </row>
    <row r="195" spans="1:5">
      <c r="A195" s="631"/>
      <c r="B195" s="597"/>
      <c r="C195" s="518"/>
      <c r="D195" s="597"/>
      <c r="E195" s="597"/>
    </row>
    <row r="196" spans="1:5">
      <c r="A196" s="631"/>
      <c r="B196" s="597"/>
      <c r="C196" s="518"/>
      <c r="D196" s="597"/>
      <c r="E196" s="597"/>
    </row>
    <row r="197" spans="1:5">
      <c r="A197" s="631"/>
      <c r="B197" s="597"/>
      <c r="C197" s="518"/>
      <c r="D197" s="597"/>
      <c r="E197" s="597"/>
    </row>
    <row r="198" spans="1:5">
      <c r="A198" s="631"/>
      <c r="B198" s="597"/>
      <c r="C198" s="518"/>
      <c r="D198" s="597"/>
      <c r="E198" s="597"/>
    </row>
    <row r="199" spans="1:5">
      <c r="A199" s="631"/>
      <c r="B199" s="597"/>
      <c r="C199" s="518"/>
      <c r="D199" s="597"/>
      <c r="E199" s="597"/>
    </row>
    <row r="200" spans="1:5">
      <c r="A200" s="631"/>
      <c r="B200" s="597"/>
      <c r="C200" s="518"/>
      <c r="D200" s="597"/>
      <c r="E200" s="597"/>
    </row>
    <row r="201" spans="1:5">
      <c r="A201" s="631"/>
      <c r="B201" s="597"/>
      <c r="C201" s="518"/>
      <c r="D201" s="597"/>
      <c r="E201" s="597"/>
    </row>
    <row r="202" spans="1:5">
      <c r="A202" s="631"/>
      <c r="B202" s="597"/>
      <c r="C202" s="518"/>
      <c r="D202" s="597"/>
      <c r="E202" s="597"/>
    </row>
    <row r="203" spans="1:5">
      <c r="A203" s="631"/>
      <c r="B203" s="597"/>
      <c r="C203" s="518"/>
      <c r="D203" s="597"/>
      <c r="E203" s="597"/>
    </row>
    <row r="204" spans="1:5">
      <c r="A204" s="631"/>
      <c r="B204" s="597"/>
      <c r="C204" s="518"/>
      <c r="D204" s="597"/>
      <c r="E204" s="597"/>
    </row>
    <row r="205" spans="1:5">
      <c r="A205" s="631"/>
      <c r="B205" s="597"/>
      <c r="C205" s="518"/>
      <c r="D205" s="597"/>
      <c r="E205" s="597"/>
    </row>
    <row r="206" spans="1:5">
      <c r="A206" s="631"/>
      <c r="B206" s="597"/>
      <c r="C206" s="518"/>
      <c r="D206" s="597"/>
      <c r="E206" s="597"/>
    </row>
    <row r="207" spans="1:5">
      <c r="A207" s="631"/>
      <c r="B207" s="597"/>
      <c r="C207" s="518"/>
      <c r="D207" s="597"/>
      <c r="E207" s="597"/>
    </row>
    <row r="208" spans="1:5">
      <c r="A208" s="631"/>
      <c r="B208" s="597"/>
      <c r="C208" s="518"/>
      <c r="D208" s="597"/>
      <c r="E208" s="597"/>
    </row>
    <row r="209" spans="1:5">
      <c r="A209" s="631"/>
      <c r="B209" s="597"/>
      <c r="C209" s="518"/>
      <c r="D209" s="597"/>
      <c r="E209" s="597"/>
    </row>
    <row r="210" spans="1:5">
      <c r="A210" s="631"/>
      <c r="B210" s="597"/>
      <c r="C210" s="518"/>
      <c r="D210" s="597"/>
      <c r="E210" s="597"/>
    </row>
    <row r="211" spans="1:5">
      <c r="A211" s="631"/>
      <c r="B211" s="597"/>
      <c r="C211" s="518"/>
      <c r="D211" s="597"/>
      <c r="E211" s="597"/>
    </row>
    <row r="212" spans="1:5">
      <c r="A212" s="631"/>
      <c r="B212" s="597"/>
      <c r="C212" s="518"/>
      <c r="D212" s="597"/>
      <c r="E212" s="597"/>
    </row>
    <row r="213" spans="1:5">
      <c r="A213" s="631"/>
      <c r="B213" s="597"/>
      <c r="C213" s="518"/>
      <c r="D213" s="597"/>
      <c r="E213" s="597"/>
    </row>
    <row r="214" spans="1:5">
      <c r="A214" s="631"/>
      <c r="B214" s="597"/>
      <c r="C214" s="518"/>
      <c r="D214" s="597"/>
      <c r="E214" s="597"/>
    </row>
    <row r="215" spans="1:5">
      <c r="A215" s="631"/>
      <c r="B215" s="597"/>
      <c r="C215" s="518"/>
      <c r="D215" s="597"/>
      <c r="E215" s="597"/>
    </row>
    <row r="216" spans="1:5">
      <c r="A216" s="631"/>
      <c r="B216" s="597"/>
      <c r="C216" s="518"/>
      <c r="D216" s="597"/>
      <c r="E216" s="597"/>
    </row>
    <row r="217" spans="1:5">
      <c r="A217" s="631"/>
      <c r="B217" s="597"/>
      <c r="C217" s="518"/>
      <c r="D217" s="597"/>
      <c r="E217" s="597"/>
    </row>
    <row r="218" spans="1:5">
      <c r="A218" s="631"/>
      <c r="B218" s="597"/>
      <c r="C218" s="518"/>
      <c r="D218" s="597"/>
      <c r="E218" s="597"/>
    </row>
    <row r="219" spans="1:5">
      <c r="A219" s="631"/>
      <c r="B219" s="597"/>
      <c r="C219" s="518"/>
      <c r="D219" s="597"/>
      <c r="E219" s="597"/>
    </row>
    <row r="220" spans="1:5">
      <c r="A220" s="631"/>
      <c r="B220" s="597"/>
      <c r="C220" s="518"/>
      <c r="D220" s="597"/>
      <c r="E220" s="597"/>
    </row>
    <row r="221" spans="1:5">
      <c r="A221" s="631"/>
      <c r="B221" s="597"/>
      <c r="C221" s="518"/>
      <c r="D221" s="597"/>
      <c r="E221" s="597"/>
    </row>
    <row r="222" spans="1:5">
      <c r="A222" s="631"/>
      <c r="B222" s="597"/>
      <c r="C222" s="518"/>
      <c r="D222" s="597"/>
      <c r="E222" s="597"/>
    </row>
    <row r="223" spans="1:5">
      <c r="A223" s="631"/>
      <c r="B223" s="597"/>
      <c r="C223" s="518"/>
      <c r="D223" s="597"/>
      <c r="E223" s="597"/>
    </row>
    <row r="224" spans="1:5">
      <c r="A224" s="631"/>
      <c r="B224" s="597"/>
      <c r="C224" s="518"/>
      <c r="D224" s="597"/>
      <c r="E224" s="597"/>
    </row>
    <row r="225" spans="1:5">
      <c r="A225" s="631"/>
      <c r="B225" s="597"/>
      <c r="C225" s="518"/>
      <c r="D225" s="597"/>
      <c r="E225" s="597"/>
    </row>
    <row r="226" spans="1:5">
      <c r="A226" s="631"/>
      <c r="B226" s="597"/>
      <c r="C226" s="518"/>
      <c r="D226" s="597"/>
      <c r="E226" s="597"/>
    </row>
    <row r="227" spans="1:5">
      <c r="A227" s="631"/>
      <c r="B227" s="597"/>
      <c r="C227" s="518"/>
      <c r="D227" s="597"/>
      <c r="E227" s="597"/>
    </row>
    <row r="228" spans="1:5">
      <c r="A228" s="631"/>
      <c r="B228" s="597"/>
      <c r="C228" s="518"/>
      <c r="D228" s="597"/>
      <c r="E228" s="597"/>
    </row>
    <row r="229" spans="1:5">
      <c r="A229" s="631"/>
      <c r="B229" s="597"/>
      <c r="C229" s="518"/>
      <c r="D229" s="597"/>
      <c r="E229" s="597"/>
    </row>
    <row r="230" spans="1:5">
      <c r="A230" s="631"/>
      <c r="B230" s="597"/>
      <c r="C230" s="518"/>
      <c r="D230" s="597"/>
      <c r="E230" s="597"/>
    </row>
    <row r="231" spans="1:5">
      <c r="A231" s="631"/>
      <c r="B231" s="597"/>
      <c r="C231" s="518"/>
      <c r="D231" s="597"/>
      <c r="E231" s="597"/>
    </row>
    <row r="232" spans="1:5">
      <c r="A232" s="631"/>
      <c r="B232" s="597"/>
      <c r="C232" s="518"/>
      <c r="D232" s="597"/>
      <c r="E232" s="597"/>
    </row>
    <row r="233" spans="1:5">
      <c r="A233" s="631"/>
      <c r="B233" s="597"/>
      <c r="C233" s="518"/>
      <c r="D233" s="597"/>
      <c r="E233" s="597"/>
    </row>
    <row r="234" spans="1:5">
      <c r="A234" s="631"/>
      <c r="B234" s="597"/>
      <c r="C234" s="518"/>
      <c r="D234" s="597"/>
      <c r="E234" s="597"/>
    </row>
    <row r="235" spans="1:5">
      <c r="A235" s="631"/>
      <c r="B235" s="597"/>
      <c r="C235" s="518"/>
      <c r="D235" s="597"/>
      <c r="E235" s="597"/>
    </row>
    <row r="236" spans="1:5">
      <c r="A236" s="631"/>
      <c r="B236" s="597"/>
      <c r="C236" s="518"/>
      <c r="D236" s="597"/>
      <c r="E236" s="597"/>
    </row>
    <row r="237" spans="1:5">
      <c r="A237" s="631"/>
      <c r="B237" s="597"/>
      <c r="C237" s="518"/>
      <c r="D237" s="597"/>
      <c r="E237" s="597"/>
    </row>
    <row r="238" spans="1:5">
      <c r="A238" s="631"/>
      <c r="B238" s="597"/>
      <c r="C238" s="518"/>
      <c r="D238" s="597"/>
      <c r="E238" s="597"/>
    </row>
    <row r="239" spans="1:5">
      <c r="A239" s="631"/>
      <c r="B239" s="597"/>
      <c r="C239" s="518"/>
      <c r="D239" s="597"/>
      <c r="E239" s="597"/>
    </row>
    <row r="240" spans="1:5">
      <c r="A240" s="631"/>
      <c r="B240" s="597"/>
      <c r="C240" s="518"/>
      <c r="D240" s="597"/>
      <c r="E240" s="597"/>
    </row>
    <row r="241" spans="1:5">
      <c r="A241" s="631"/>
      <c r="B241" s="597"/>
      <c r="C241" s="518"/>
      <c r="D241" s="597"/>
      <c r="E241" s="597"/>
    </row>
    <row r="242" spans="1:5">
      <c r="A242" s="631"/>
      <c r="B242" s="597"/>
      <c r="C242" s="518"/>
      <c r="D242" s="597"/>
      <c r="E242" s="597"/>
    </row>
    <row r="243" spans="1:5">
      <c r="A243" s="631"/>
      <c r="B243" s="597"/>
      <c r="C243" s="518"/>
      <c r="D243" s="597"/>
      <c r="E243" s="597"/>
    </row>
    <row r="244" spans="1:5">
      <c r="A244" s="631"/>
      <c r="B244" s="597"/>
      <c r="C244" s="518"/>
      <c r="D244" s="597"/>
      <c r="E244" s="597"/>
    </row>
    <row r="245" spans="1:5">
      <c r="A245" s="631"/>
      <c r="B245" s="597"/>
      <c r="C245" s="518"/>
      <c r="D245" s="597"/>
      <c r="E245" s="597"/>
    </row>
    <row r="246" spans="1:5">
      <c r="A246" s="631"/>
      <c r="B246" s="597"/>
      <c r="C246" s="518"/>
      <c r="D246" s="597"/>
      <c r="E246" s="597"/>
    </row>
    <row r="247" spans="1:5">
      <c r="A247" s="631"/>
      <c r="B247" s="597"/>
      <c r="C247" s="518"/>
      <c r="D247" s="597"/>
      <c r="E247" s="597"/>
    </row>
    <row r="248" spans="1:5">
      <c r="A248" s="631"/>
      <c r="B248" s="597"/>
      <c r="C248" s="518"/>
      <c r="D248" s="597"/>
      <c r="E248" s="597"/>
    </row>
    <row r="249" spans="1:5">
      <c r="A249" s="631"/>
      <c r="B249" s="597"/>
      <c r="C249" s="518"/>
      <c r="D249" s="597"/>
      <c r="E249" s="597"/>
    </row>
    <row r="250" spans="1:5">
      <c r="A250" s="631"/>
      <c r="B250" s="597"/>
      <c r="C250" s="518"/>
      <c r="D250" s="597"/>
      <c r="E250" s="597"/>
    </row>
    <row r="251" spans="1:5">
      <c r="A251" s="631"/>
      <c r="B251" s="597"/>
      <c r="C251" s="518"/>
      <c r="D251" s="597"/>
      <c r="E251" s="597"/>
    </row>
    <row r="252" spans="1:5">
      <c r="A252" s="631"/>
      <c r="B252" s="597"/>
      <c r="C252" s="518"/>
      <c r="D252" s="597"/>
      <c r="E252" s="597"/>
    </row>
    <row r="253" spans="1:5">
      <c r="A253" s="631"/>
      <c r="B253" s="597"/>
      <c r="C253" s="518"/>
      <c r="D253" s="597"/>
      <c r="E253" s="597"/>
    </row>
    <row r="254" spans="1:5">
      <c r="A254" s="631"/>
      <c r="B254" s="597"/>
      <c r="C254" s="518"/>
      <c r="D254" s="597"/>
      <c r="E254" s="597"/>
    </row>
    <row r="255" spans="1:5">
      <c r="A255" s="631"/>
      <c r="B255" s="597"/>
      <c r="C255" s="518"/>
      <c r="D255" s="597"/>
      <c r="E255" s="597"/>
    </row>
    <row r="256" spans="1:5">
      <c r="A256" s="631"/>
      <c r="B256" s="597"/>
      <c r="C256" s="518"/>
      <c r="D256" s="597"/>
      <c r="E256" s="597"/>
    </row>
    <row r="257" spans="1:5">
      <c r="A257" s="631"/>
      <c r="B257" s="597"/>
      <c r="C257" s="518"/>
      <c r="D257" s="597"/>
      <c r="E257" s="597"/>
    </row>
    <row r="258" spans="1:5">
      <c r="A258" s="631"/>
      <c r="B258" s="597"/>
      <c r="C258" s="518"/>
      <c r="D258" s="597"/>
      <c r="E258" s="597"/>
    </row>
    <row r="259" spans="1:5">
      <c r="A259" s="631"/>
      <c r="B259" s="597"/>
      <c r="C259" s="518"/>
      <c r="D259" s="597"/>
      <c r="E259" s="597"/>
    </row>
    <row r="260" spans="1:5">
      <c r="A260" s="631"/>
      <c r="B260" s="597"/>
      <c r="C260" s="518"/>
      <c r="D260" s="597"/>
      <c r="E260" s="597"/>
    </row>
    <row r="261" spans="1:5">
      <c r="A261" s="631"/>
      <c r="B261" s="597"/>
      <c r="C261" s="518"/>
      <c r="D261" s="597"/>
      <c r="E261" s="597"/>
    </row>
    <row r="262" spans="1:5">
      <c r="A262" s="631"/>
      <c r="B262" s="597"/>
      <c r="C262" s="518"/>
      <c r="D262" s="597"/>
      <c r="E262" s="597"/>
    </row>
    <row r="263" spans="1:5">
      <c r="A263" s="631"/>
      <c r="B263" s="597"/>
      <c r="C263" s="518"/>
      <c r="D263" s="597"/>
      <c r="E263" s="597"/>
    </row>
    <row r="264" spans="1:5">
      <c r="A264" s="631"/>
      <c r="B264" s="597"/>
      <c r="C264" s="518"/>
      <c r="D264" s="597"/>
      <c r="E264" s="597"/>
    </row>
    <row r="265" spans="1:5">
      <c r="A265" s="631"/>
      <c r="B265" s="597"/>
      <c r="C265" s="518"/>
      <c r="D265" s="597"/>
      <c r="E265" s="597"/>
    </row>
    <row r="266" spans="1:5">
      <c r="A266" s="631"/>
      <c r="B266" s="597"/>
      <c r="C266" s="518"/>
      <c r="D266" s="597"/>
      <c r="E266" s="597"/>
    </row>
    <row r="267" spans="1:5">
      <c r="A267" s="631"/>
      <c r="B267" s="597"/>
      <c r="C267" s="518"/>
      <c r="D267" s="597"/>
      <c r="E267" s="597"/>
    </row>
    <row r="268" spans="1:5">
      <c r="A268" s="631"/>
      <c r="B268" s="597"/>
      <c r="C268" s="518"/>
      <c r="D268" s="597"/>
      <c r="E268" s="597"/>
    </row>
    <row r="269" spans="1:5">
      <c r="A269" s="631"/>
      <c r="B269" s="597"/>
      <c r="C269" s="518"/>
      <c r="D269" s="597"/>
      <c r="E269" s="597"/>
    </row>
    <row r="270" spans="1:5">
      <c r="A270" s="631"/>
      <c r="B270" s="597"/>
      <c r="C270" s="518"/>
      <c r="D270" s="597"/>
      <c r="E270" s="597"/>
    </row>
    <row r="271" spans="1:5">
      <c r="A271" s="631"/>
      <c r="B271" s="597"/>
      <c r="C271" s="518"/>
      <c r="D271" s="597"/>
      <c r="E271" s="597"/>
    </row>
    <row r="272" spans="1:5">
      <c r="A272" s="631"/>
      <c r="B272" s="597"/>
      <c r="C272" s="518"/>
      <c r="D272" s="597"/>
      <c r="E272" s="597"/>
    </row>
    <row r="273" spans="1:5">
      <c r="A273" s="631"/>
      <c r="B273" s="597"/>
      <c r="C273" s="518"/>
      <c r="D273" s="597"/>
      <c r="E273" s="597"/>
    </row>
    <row r="274" spans="1:5">
      <c r="A274" s="631"/>
      <c r="B274" s="597"/>
      <c r="C274" s="518"/>
      <c r="D274" s="597"/>
      <c r="E274" s="597"/>
    </row>
    <row r="275" spans="1:5">
      <c r="A275" s="631"/>
      <c r="B275" s="597"/>
      <c r="C275" s="518"/>
      <c r="D275" s="597"/>
      <c r="E275" s="597"/>
    </row>
    <row r="276" spans="1:5">
      <c r="A276" s="631"/>
      <c r="B276" s="597"/>
      <c r="C276" s="518"/>
      <c r="D276" s="597"/>
      <c r="E276" s="597"/>
    </row>
    <row r="277" spans="1:5">
      <c r="A277" s="631"/>
      <c r="B277" s="597"/>
      <c r="C277" s="518"/>
      <c r="D277" s="597"/>
      <c r="E277" s="597"/>
    </row>
    <row r="278" spans="1:5">
      <c r="A278" s="631"/>
      <c r="B278" s="597"/>
      <c r="C278" s="518"/>
      <c r="D278" s="597"/>
      <c r="E278" s="597"/>
    </row>
    <row r="279" spans="1:5">
      <c r="A279" s="631"/>
      <c r="B279" s="597"/>
      <c r="C279" s="518"/>
      <c r="D279" s="597"/>
      <c r="E279" s="597"/>
    </row>
    <row r="280" spans="1:5">
      <c r="A280" s="631"/>
      <c r="B280" s="597"/>
      <c r="C280" s="518"/>
      <c r="D280" s="597"/>
      <c r="E280" s="597"/>
    </row>
    <row r="281" spans="1:5">
      <c r="A281" s="631"/>
      <c r="B281" s="597"/>
      <c r="C281" s="518"/>
      <c r="D281" s="597"/>
      <c r="E281" s="597"/>
    </row>
    <row r="282" spans="1:5">
      <c r="A282" s="631"/>
      <c r="B282" s="597"/>
      <c r="C282" s="518"/>
      <c r="D282" s="597"/>
      <c r="E282" s="597"/>
    </row>
    <row r="283" spans="1:5">
      <c r="A283" s="631"/>
      <c r="B283" s="597"/>
      <c r="C283" s="518"/>
      <c r="D283" s="597"/>
      <c r="E283" s="597"/>
    </row>
    <row r="284" spans="1:5">
      <c r="A284" s="631"/>
      <c r="B284" s="597"/>
      <c r="C284" s="518"/>
      <c r="D284" s="597"/>
      <c r="E284" s="597"/>
    </row>
    <row r="285" spans="1:5">
      <c r="A285" s="631"/>
      <c r="B285" s="597"/>
      <c r="C285" s="518"/>
      <c r="D285" s="597"/>
      <c r="E285" s="597"/>
    </row>
    <row r="286" spans="1:5">
      <c r="A286" s="631"/>
      <c r="B286" s="597"/>
      <c r="C286" s="518"/>
      <c r="D286" s="597"/>
      <c r="E286" s="597"/>
    </row>
    <row r="287" spans="1:5">
      <c r="A287" s="631"/>
      <c r="B287" s="597"/>
      <c r="C287" s="518"/>
      <c r="D287" s="597"/>
      <c r="E287" s="597"/>
    </row>
    <row r="288" spans="1:5">
      <c r="A288" s="631"/>
      <c r="B288" s="597"/>
      <c r="C288" s="518"/>
      <c r="D288" s="597"/>
      <c r="E288" s="597"/>
    </row>
    <row r="289" spans="1:5">
      <c r="A289" s="631"/>
      <c r="B289" s="597"/>
      <c r="C289" s="518"/>
      <c r="D289" s="597"/>
      <c r="E289" s="597"/>
    </row>
    <row r="290" spans="1:5">
      <c r="A290" s="631"/>
      <c r="B290" s="597"/>
      <c r="C290" s="518"/>
      <c r="D290" s="597"/>
      <c r="E290" s="597"/>
    </row>
    <row r="291" spans="1:5">
      <c r="A291" s="631"/>
      <c r="B291" s="597"/>
      <c r="C291" s="518"/>
      <c r="D291" s="597"/>
      <c r="E291" s="597"/>
    </row>
    <row r="292" spans="1:5">
      <c r="A292" s="631"/>
      <c r="B292" s="597"/>
      <c r="C292" s="518"/>
      <c r="D292" s="597"/>
      <c r="E292" s="597"/>
    </row>
    <row r="293" spans="1:5">
      <c r="A293" s="631"/>
      <c r="B293" s="597"/>
      <c r="C293" s="518"/>
      <c r="D293" s="597"/>
      <c r="E293" s="597"/>
    </row>
    <row r="294" spans="1:5">
      <c r="A294" s="631"/>
      <c r="B294" s="597"/>
      <c r="C294" s="518"/>
      <c r="D294" s="597"/>
      <c r="E294" s="597"/>
    </row>
    <row r="295" spans="1:5">
      <c r="A295" s="631"/>
      <c r="B295" s="597"/>
      <c r="C295" s="518"/>
      <c r="D295" s="597"/>
      <c r="E295" s="597"/>
    </row>
    <row r="296" spans="1:5">
      <c r="A296" s="631"/>
      <c r="B296" s="597"/>
      <c r="C296" s="518"/>
      <c r="D296" s="597"/>
      <c r="E296" s="597"/>
    </row>
    <row r="297" spans="1:5">
      <c r="A297" s="631"/>
      <c r="B297" s="597"/>
      <c r="C297" s="518"/>
      <c r="D297" s="597"/>
      <c r="E297" s="597"/>
    </row>
    <row r="298" spans="1:5">
      <c r="A298" s="631"/>
      <c r="B298" s="597"/>
      <c r="C298" s="518"/>
      <c r="D298" s="597"/>
      <c r="E298" s="597"/>
    </row>
    <row r="299" spans="1:5">
      <c r="A299" s="631"/>
      <c r="B299" s="597"/>
      <c r="C299" s="518"/>
      <c r="D299" s="597"/>
      <c r="E299" s="597"/>
    </row>
    <row r="300" spans="1:5">
      <c r="A300" s="631"/>
      <c r="B300" s="597"/>
      <c r="C300" s="518"/>
      <c r="D300" s="597"/>
      <c r="E300" s="597"/>
    </row>
    <row r="301" spans="1:5">
      <c r="A301" s="631"/>
      <c r="B301" s="597"/>
      <c r="C301" s="518"/>
      <c r="D301" s="597"/>
      <c r="E301" s="597"/>
    </row>
    <row r="302" spans="1:5">
      <c r="A302" s="631"/>
      <c r="B302" s="597"/>
      <c r="C302" s="518"/>
      <c r="D302" s="597"/>
      <c r="E302" s="597"/>
    </row>
    <row r="303" spans="1:5">
      <c r="A303" s="631"/>
      <c r="B303" s="597"/>
      <c r="C303" s="518"/>
      <c r="D303" s="597"/>
      <c r="E303" s="597"/>
    </row>
    <row r="304" spans="1:5">
      <c r="A304" s="631"/>
      <c r="B304" s="597"/>
      <c r="C304" s="518"/>
      <c r="D304" s="597"/>
      <c r="E304" s="597"/>
    </row>
    <row r="305" spans="1:5">
      <c r="A305" s="631"/>
      <c r="B305" s="597"/>
      <c r="C305" s="518"/>
      <c r="D305" s="597"/>
      <c r="E305" s="597"/>
    </row>
    <row r="306" spans="1:5">
      <c r="A306" s="631"/>
      <c r="B306" s="597"/>
      <c r="C306" s="518"/>
      <c r="D306" s="597"/>
      <c r="E306" s="597"/>
    </row>
    <row r="307" spans="1:5">
      <c r="A307" s="631"/>
      <c r="B307" s="597"/>
      <c r="C307" s="518"/>
      <c r="D307" s="597"/>
      <c r="E307" s="597"/>
    </row>
    <row r="308" spans="1:5">
      <c r="A308" s="631"/>
      <c r="B308" s="597"/>
      <c r="C308" s="518"/>
      <c r="D308" s="597"/>
      <c r="E308" s="597"/>
    </row>
    <row r="309" spans="1:5">
      <c r="A309" s="631"/>
      <c r="B309" s="597"/>
      <c r="C309" s="518"/>
      <c r="D309" s="597"/>
      <c r="E309" s="597"/>
    </row>
    <row r="310" spans="1:5">
      <c r="A310" s="631"/>
      <c r="B310" s="597"/>
      <c r="C310" s="518"/>
      <c r="D310" s="597"/>
      <c r="E310" s="597"/>
    </row>
    <row r="311" spans="1:5">
      <c r="A311" s="631"/>
      <c r="B311" s="597"/>
      <c r="C311" s="518"/>
      <c r="D311" s="597"/>
      <c r="E311" s="597"/>
    </row>
    <row r="312" spans="1:5">
      <c r="A312" s="631"/>
      <c r="B312" s="597"/>
      <c r="C312" s="518"/>
      <c r="D312" s="597"/>
      <c r="E312" s="597"/>
    </row>
    <row r="313" spans="1:5">
      <c r="A313" s="631"/>
      <c r="B313" s="597"/>
      <c r="C313" s="518"/>
      <c r="D313" s="597"/>
      <c r="E313" s="597"/>
    </row>
    <row r="314" spans="1:5">
      <c r="A314" s="631"/>
      <c r="B314" s="597"/>
      <c r="C314" s="518"/>
      <c r="D314" s="597"/>
      <c r="E314" s="597"/>
    </row>
    <row r="315" spans="1:5">
      <c r="A315" s="631"/>
      <c r="B315" s="597"/>
      <c r="C315" s="518"/>
      <c r="D315" s="597"/>
      <c r="E315" s="597"/>
    </row>
    <row r="316" spans="1:5">
      <c r="A316" s="631"/>
      <c r="B316" s="597"/>
      <c r="C316" s="518"/>
      <c r="D316" s="597"/>
      <c r="E316" s="597"/>
    </row>
    <row r="317" spans="1:5">
      <c r="A317" s="631"/>
      <c r="B317" s="597"/>
      <c r="C317" s="518"/>
      <c r="D317" s="597"/>
      <c r="E317" s="597"/>
    </row>
    <row r="318" spans="1:5">
      <c r="A318" s="631"/>
      <c r="B318" s="597"/>
      <c r="C318" s="518"/>
      <c r="D318" s="597"/>
      <c r="E318" s="597"/>
    </row>
    <row r="319" spans="1:5">
      <c r="A319" s="631"/>
      <c r="B319" s="597"/>
      <c r="C319" s="518"/>
      <c r="D319" s="597"/>
      <c r="E319" s="597"/>
    </row>
    <row r="320" spans="1:5">
      <c r="A320" s="631"/>
      <c r="B320" s="597"/>
      <c r="C320" s="518"/>
      <c r="D320" s="597"/>
      <c r="E320" s="597"/>
    </row>
    <row r="321" spans="1:5">
      <c r="A321" s="631"/>
      <c r="B321" s="597"/>
      <c r="C321" s="518"/>
      <c r="D321" s="597"/>
      <c r="E321" s="597"/>
    </row>
    <row r="322" spans="1:5">
      <c r="A322" s="631"/>
      <c r="B322" s="597"/>
      <c r="C322" s="518"/>
      <c r="D322" s="597"/>
      <c r="E322" s="597"/>
    </row>
    <row r="323" spans="1:5">
      <c r="A323" s="631"/>
      <c r="B323" s="597"/>
      <c r="C323" s="518"/>
      <c r="D323" s="597"/>
      <c r="E323" s="597"/>
    </row>
    <row r="324" spans="1:5">
      <c r="A324" s="631"/>
      <c r="B324" s="597"/>
      <c r="C324" s="518"/>
      <c r="D324" s="597"/>
      <c r="E324" s="597"/>
    </row>
    <row r="325" spans="1:5">
      <c r="A325" s="631"/>
      <c r="B325" s="597"/>
      <c r="C325" s="518"/>
      <c r="D325" s="597"/>
      <c r="E325" s="597"/>
    </row>
    <row r="326" spans="1:5">
      <c r="A326" s="631"/>
      <c r="B326" s="597"/>
      <c r="C326" s="518"/>
      <c r="D326" s="597"/>
      <c r="E326" s="597"/>
    </row>
    <row r="327" spans="1:5">
      <c r="A327" s="631"/>
      <c r="B327" s="597"/>
      <c r="C327" s="518"/>
      <c r="D327" s="597"/>
      <c r="E327" s="597"/>
    </row>
    <row r="328" spans="1:5">
      <c r="A328" s="631"/>
      <c r="B328" s="597"/>
      <c r="C328" s="518"/>
      <c r="D328" s="597"/>
      <c r="E328" s="597"/>
    </row>
    <row r="329" spans="1:5">
      <c r="A329" s="631"/>
      <c r="B329" s="597"/>
      <c r="C329" s="518"/>
      <c r="D329" s="597"/>
      <c r="E329" s="597"/>
    </row>
    <row r="330" spans="1:5">
      <c r="A330" s="631"/>
      <c r="B330" s="597"/>
      <c r="C330" s="518"/>
      <c r="D330" s="597"/>
      <c r="E330" s="597"/>
    </row>
    <row r="331" spans="1:5">
      <c r="A331" s="631"/>
      <c r="B331" s="597"/>
      <c r="C331" s="518"/>
      <c r="D331" s="597"/>
      <c r="E331" s="597"/>
    </row>
    <row r="332" spans="1:5">
      <c r="A332" s="631"/>
      <c r="B332" s="597"/>
      <c r="C332" s="518"/>
      <c r="D332" s="597"/>
      <c r="E332" s="597"/>
    </row>
    <row r="333" spans="1:5">
      <c r="A333" s="631"/>
      <c r="B333" s="597"/>
      <c r="C333" s="518"/>
      <c r="D333" s="597"/>
      <c r="E333" s="597"/>
    </row>
    <row r="334" spans="1:5">
      <c r="A334" s="631"/>
      <c r="B334" s="597"/>
      <c r="C334" s="518"/>
      <c r="D334" s="597"/>
      <c r="E334" s="597"/>
    </row>
    <row r="335" spans="1:5">
      <c r="A335" s="631"/>
      <c r="B335" s="597"/>
      <c r="C335" s="518"/>
      <c r="D335" s="597"/>
      <c r="E335" s="597"/>
    </row>
    <row r="336" spans="1:5">
      <c r="A336" s="631"/>
      <c r="B336" s="597"/>
      <c r="C336" s="518"/>
      <c r="D336" s="597"/>
      <c r="E336" s="597"/>
    </row>
    <row r="337" spans="1:5">
      <c r="A337" s="631"/>
      <c r="B337" s="597"/>
      <c r="C337" s="518"/>
      <c r="D337" s="597"/>
      <c r="E337" s="597"/>
    </row>
    <row r="338" spans="1:5">
      <c r="A338" s="631"/>
      <c r="B338" s="597"/>
      <c r="C338" s="518"/>
      <c r="D338" s="597"/>
      <c r="E338" s="597"/>
    </row>
    <row r="339" spans="1:5">
      <c r="A339" s="631"/>
      <c r="B339" s="597"/>
      <c r="C339" s="518"/>
      <c r="D339" s="597"/>
      <c r="E339" s="597"/>
    </row>
    <row r="340" spans="1:5">
      <c r="A340" s="631"/>
      <c r="B340" s="597"/>
      <c r="C340" s="518"/>
      <c r="D340" s="597"/>
      <c r="E340" s="597"/>
    </row>
    <row r="341" spans="1:5">
      <c r="A341" s="631"/>
      <c r="B341" s="597"/>
      <c r="C341" s="518"/>
      <c r="D341" s="597"/>
      <c r="E341" s="597"/>
    </row>
    <row r="342" spans="1:5">
      <c r="A342" s="631"/>
      <c r="B342" s="597"/>
      <c r="C342" s="518"/>
      <c r="D342" s="597"/>
      <c r="E342" s="597"/>
    </row>
    <row r="343" spans="1:5">
      <c r="A343" s="631"/>
      <c r="B343" s="597"/>
      <c r="C343" s="518"/>
      <c r="D343" s="597"/>
      <c r="E343" s="597"/>
    </row>
    <row r="344" spans="1:5">
      <c r="A344" s="631"/>
      <c r="B344" s="597"/>
      <c r="C344" s="518"/>
      <c r="D344" s="597"/>
      <c r="E344" s="597"/>
    </row>
    <row r="345" spans="1:5">
      <c r="A345" s="631"/>
      <c r="B345" s="597"/>
      <c r="C345" s="518"/>
      <c r="D345" s="597"/>
      <c r="E345" s="597"/>
    </row>
    <row r="346" spans="1:5">
      <c r="A346" s="631"/>
      <c r="B346" s="597"/>
      <c r="C346" s="518"/>
      <c r="D346" s="597"/>
      <c r="E346" s="597"/>
    </row>
    <row r="347" spans="1:5">
      <c r="A347" s="631"/>
      <c r="B347" s="597"/>
      <c r="C347" s="518"/>
      <c r="D347" s="597"/>
      <c r="E347" s="597"/>
    </row>
    <row r="348" spans="1:5">
      <c r="A348" s="631"/>
      <c r="B348" s="597"/>
      <c r="C348" s="518"/>
      <c r="D348" s="597"/>
      <c r="E348" s="597"/>
    </row>
    <row r="349" spans="1:5">
      <c r="A349" s="631"/>
      <c r="B349" s="597"/>
      <c r="C349" s="518"/>
      <c r="D349" s="597"/>
      <c r="E349" s="597"/>
    </row>
    <row r="350" spans="1:5">
      <c r="A350" s="631"/>
      <c r="B350" s="597"/>
      <c r="C350" s="518"/>
      <c r="D350" s="597"/>
      <c r="E350" s="597"/>
    </row>
    <row r="351" spans="1:5">
      <c r="A351" s="631"/>
      <c r="B351" s="597"/>
      <c r="C351" s="518"/>
      <c r="D351" s="597"/>
      <c r="E351" s="597"/>
    </row>
    <row r="352" spans="1:5">
      <c r="A352" s="631"/>
      <c r="B352" s="597"/>
      <c r="C352" s="518"/>
      <c r="D352" s="597"/>
      <c r="E352" s="597"/>
    </row>
    <row r="353" spans="1:5">
      <c r="A353" s="631"/>
      <c r="B353" s="597"/>
      <c r="C353" s="518"/>
      <c r="D353" s="597"/>
      <c r="E353" s="597"/>
    </row>
    <row r="354" spans="1:5">
      <c r="A354" s="631"/>
      <c r="B354" s="597"/>
      <c r="C354" s="518"/>
      <c r="D354" s="597"/>
      <c r="E354" s="597"/>
    </row>
    <row r="355" spans="1:5">
      <c r="A355" s="631"/>
      <c r="B355" s="597"/>
      <c r="C355" s="518"/>
      <c r="D355" s="597"/>
      <c r="E355" s="597"/>
    </row>
    <row r="356" spans="1:5">
      <c r="A356" s="631"/>
      <c r="B356" s="597"/>
      <c r="C356" s="518"/>
      <c r="D356" s="597"/>
      <c r="E356" s="597"/>
    </row>
    <row r="357" spans="1:5">
      <c r="A357" s="631"/>
      <c r="B357" s="597"/>
      <c r="C357" s="518"/>
      <c r="D357" s="597"/>
      <c r="E357" s="597"/>
    </row>
    <row r="358" spans="1:5">
      <c r="A358" s="631"/>
      <c r="B358" s="597"/>
      <c r="C358" s="518"/>
      <c r="D358" s="597"/>
      <c r="E358" s="597"/>
    </row>
    <row r="359" spans="1:5">
      <c r="A359" s="631"/>
      <c r="B359" s="597"/>
      <c r="C359" s="518"/>
      <c r="D359" s="597"/>
      <c r="E359" s="597"/>
    </row>
    <row r="360" spans="1:5">
      <c r="A360" s="631"/>
      <c r="B360" s="597"/>
      <c r="C360" s="518"/>
      <c r="D360" s="597"/>
      <c r="E360" s="597"/>
    </row>
    <row r="361" spans="1:5">
      <c r="A361" s="631"/>
      <c r="B361" s="597"/>
      <c r="C361" s="518"/>
      <c r="D361" s="597"/>
      <c r="E361" s="597"/>
    </row>
    <row r="362" spans="1:5">
      <c r="A362" s="631"/>
      <c r="B362" s="597"/>
      <c r="C362" s="518"/>
      <c r="D362" s="597"/>
      <c r="E362" s="597"/>
    </row>
    <row r="363" spans="1:5">
      <c r="A363" s="631"/>
      <c r="B363" s="597"/>
      <c r="C363" s="518"/>
      <c r="D363" s="597"/>
      <c r="E363" s="597"/>
    </row>
    <row r="364" spans="1:5">
      <c r="A364" s="631"/>
      <c r="B364" s="597"/>
      <c r="C364" s="518"/>
      <c r="D364" s="597"/>
      <c r="E364" s="597"/>
    </row>
    <row r="365" spans="1:5">
      <c r="A365" s="631"/>
      <c r="B365" s="597"/>
      <c r="C365" s="518"/>
      <c r="D365" s="597"/>
      <c r="E365" s="597"/>
    </row>
    <row r="366" spans="1:5">
      <c r="A366" s="631"/>
      <c r="B366" s="597"/>
      <c r="C366" s="518"/>
      <c r="D366" s="597"/>
      <c r="E366" s="597"/>
    </row>
    <row r="367" spans="1:5">
      <c r="A367" s="631"/>
      <c r="B367" s="597"/>
      <c r="C367" s="518"/>
      <c r="D367" s="597"/>
      <c r="E367" s="597"/>
    </row>
    <row r="368" spans="1:5">
      <c r="A368" s="631"/>
      <c r="B368" s="597"/>
      <c r="C368" s="518"/>
      <c r="D368" s="597"/>
      <c r="E368" s="597"/>
    </row>
    <row r="369" spans="1:5">
      <c r="A369" s="631"/>
      <c r="B369" s="597"/>
      <c r="C369" s="518"/>
      <c r="D369" s="597"/>
      <c r="E369" s="597"/>
    </row>
    <row r="370" spans="1:5">
      <c r="A370" s="631"/>
      <c r="B370" s="597"/>
      <c r="C370" s="518"/>
      <c r="D370" s="597"/>
      <c r="E370" s="597"/>
    </row>
    <row r="371" spans="1:5">
      <c r="A371" s="631"/>
      <c r="B371" s="597"/>
      <c r="C371" s="518"/>
      <c r="D371" s="597"/>
      <c r="E371" s="597"/>
    </row>
    <row r="372" spans="1:5">
      <c r="A372" s="631"/>
      <c r="B372" s="597"/>
      <c r="C372" s="518"/>
      <c r="D372" s="597"/>
      <c r="E372" s="597"/>
    </row>
    <row r="373" spans="1:5">
      <c r="A373" s="631"/>
      <c r="B373" s="597"/>
      <c r="C373" s="518"/>
      <c r="D373" s="597"/>
      <c r="E373" s="597"/>
    </row>
    <row r="374" spans="1:5">
      <c r="A374" s="631"/>
      <c r="B374" s="597"/>
      <c r="C374" s="518"/>
      <c r="D374" s="597"/>
      <c r="E374" s="597"/>
    </row>
    <row r="375" spans="1:5">
      <c r="A375" s="631"/>
      <c r="B375" s="597"/>
      <c r="C375" s="518"/>
      <c r="D375" s="597"/>
      <c r="E375" s="597"/>
    </row>
    <row r="376" spans="1:5">
      <c r="A376" s="631"/>
      <c r="B376" s="597"/>
      <c r="C376" s="518"/>
      <c r="D376" s="597"/>
      <c r="E376" s="597"/>
    </row>
    <row r="377" spans="1:5">
      <c r="A377" s="631"/>
      <c r="B377" s="597"/>
      <c r="C377" s="518"/>
      <c r="D377" s="597"/>
      <c r="E377" s="597"/>
    </row>
    <row r="378" spans="1:5">
      <c r="A378" s="631"/>
      <c r="B378" s="597"/>
      <c r="C378" s="518"/>
      <c r="D378" s="597"/>
      <c r="E378" s="597"/>
    </row>
    <row r="379" spans="1:5">
      <c r="A379" s="631"/>
      <c r="B379" s="597"/>
      <c r="C379" s="518"/>
      <c r="D379" s="597"/>
      <c r="E379" s="597"/>
    </row>
    <row r="380" spans="1:5">
      <c r="A380" s="631"/>
      <c r="B380" s="597"/>
      <c r="C380" s="518"/>
      <c r="D380" s="597"/>
      <c r="E380" s="597"/>
    </row>
    <row r="381" spans="1:5">
      <c r="A381" s="631"/>
      <c r="B381" s="597"/>
      <c r="C381" s="518"/>
      <c r="D381" s="597"/>
      <c r="E381" s="597"/>
    </row>
    <row r="382" spans="1:5">
      <c r="A382" s="631"/>
      <c r="B382" s="597"/>
      <c r="C382" s="518"/>
      <c r="D382" s="597"/>
      <c r="E382" s="597"/>
    </row>
    <row r="383" spans="1:5">
      <c r="A383" s="631"/>
      <c r="B383" s="597"/>
      <c r="C383" s="518"/>
      <c r="D383" s="597"/>
      <c r="E383" s="597"/>
    </row>
    <row r="384" spans="1:5">
      <c r="A384" s="631"/>
      <c r="B384" s="597"/>
      <c r="C384" s="518"/>
      <c r="D384" s="597"/>
      <c r="E384" s="597"/>
    </row>
    <row r="385" spans="1:5">
      <c r="A385" s="631"/>
      <c r="B385" s="597"/>
      <c r="C385" s="518"/>
      <c r="D385" s="597"/>
      <c r="E385" s="597"/>
    </row>
    <row r="386" spans="1:5">
      <c r="A386" s="631"/>
      <c r="B386" s="597"/>
      <c r="C386" s="518"/>
      <c r="D386" s="597"/>
      <c r="E386" s="597"/>
    </row>
    <row r="387" spans="1:5">
      <c r="A387" s="631"/>
      <c r="B387" s="597"/>
      <c r="C387" s="518"/>
      <c r="D387" s="597"/>
      <c r="E387" s="597"/>
    </row>
    <row r="388" spans="1:5">
      <c r="A388" s="631"/>
      <c r="B388" s="597"/>
      <c r="C388" s="518"/>
      <c r="D388" s="597"/>
      <c r="E388" s="597"/>
    </row>
    <row r="389" spans="1:5">
      <c r="A389" s="631"/>
      <c r="B389" s="597"/>
      <c r="C389" s="518"/>
      <c r="D389" s="597"/>
      <c r="E389" s="597"/>
    </row>
    <row r="390" spans="1:5">
      <c r="A390" s="631"/>
      <c r="B390" s="597"/>
      <c r="C390" s="518"/>
      <c r="D390" s="597"/>
      <c r="E390" s="597"/>
    </row>
    <row r="391" spans="1:5">
      <c r="A391" s="631"/>
      <c r="B391" s="597"/>
      <c r="C391" s="518"/>
      <c r="D391" s="597"/>
      <c r="E391" s="597"/>
    </row>
    <row r="392" spans="1:5">
      <c r="A392" s="631"/>
      <c r="B392" s="597"/>
      <c r="C392" s="518"/>
      <c r="D392" s="597"/>
      <c r="E392" s="597"/>
    </row>
    <row r="393" spans="1:5">
      <c r="A393" s="631"/>
      <c r="B393" s="597"/>
      <c r="C393" s="518"/>
      <c r="D393" s="597"/>
      <c r="E393" s="597"/>
    </row>
    <row r="394" spans="1:5">
      <c r="A394" s="631"/>
      <c r="B394" s="597"/>
      <c r="C394" s="518"/>
      <c r="D394" s="597"/>
      <c r="E394" s="597"/>
    </row>
    <row r="395" spans="1:5">
      <c r="A395" s="631"/>
      <c r="B395" s="597"/>
      <c r="C395" s="518"/>
      <c r="D395" s="597"/>
      <c r="E395" s="597"/>
    </row>
    <row r="396" spans="1:5">
      <c r="A396" s="631"/>
      <c r="B396" s="597"/>
      <c r="C396" s="518"/>
      <c r="D396" s="597"/>
      <c r="E396" s="597"/>
    </row>
    <row r="397" spans="1:5">
      <c r="A397" s="631"/>
      <c r="B397" s="597"/>
      <c r="C397" s="518"/>
      <c r="D397" s="597"/>
      <c r="E397" s="597"/>
    </row>
    <row r="398" spans="1:5">
      <c r="A398" s="631"/>
      <c r="B398" s="597"/>
      <c r="C398" s="518"/>
      <c r="D398" s="597"/>
      <c r="E398" s="597"/>
    </row>
    <row r="399" spans="1:5">
      <c r="A399" s="631"/>
      <c r="B399" s="597"/>
      <c r="C399" s="518"/>
      <c r="D399" s="597"/>
      <c r="E399" s="597"/>
    </row>
    <row r="400" spans="1:5">
      <c r="A400" s="631"/>
      <c r="B400" s="597"/>
      <c r="C400" s="518"/>
      <c r="D400" s="597"/>
      <c r="E400" s="597"/>
    </row>
    <row r="401" spans="1:5">
      <c r="A401" s="631"/>
      <c r="B401" s="597"/>
      <c r="C401" s="518"/>
      <c r="D401" s="597"/>
      <c r="E401" s="597"/>
    </row>
    <row r="402" spans="1:5">
      <c r="A402" s="631"/>
      <c r="B402" s="597"/>
      <c r="C402" s="518"/>
      <c r="D402" s="597"/>
      <c r="E402" s="597"/>
    </row>
    <row r="403" spans="1:5">
      <c r="A403" s="631"/>
      <c r="B403" s="597"/>
      <c r="C403" s="518"/>
      <c r="D403" s="597"/>
      <c r="E403" s="597"/>
    </row>
    <row r="404" spans="1:5">
      <c r="A404" s="631"/>
      <c r="B404" s="597"/>
      <c r="C404" s="518"/>
      <c r="D404" s="597"/>
      <c r="E404" s="597"/>
    </row>
    <row r="405" spans="1:5">
      <c r="A405" s="631"/>
      <c r="B405" s="597"/>
      <c r="C405" s="518"/>
      <c r="D405" s="597"/>
      <c r="E405" s="597"/>
    </row>
    <row r="406" spans="1:5">
      <c r="A406" s="631"/>
      <c r="B406" s="597"/>
      <c r="C406" s="518"/>
      <c r="D406" s="597"/>
      <c r="E406" s="597"/>
    </row>
    <row r="407" spans="1:5">
      <c r="A407" s="631"/>
      <c r="B407" s="597"/>
      <c r="C407" s="518"/>
      <c r="D407" s="597"/>
      <c r="E407" s="597"/>
    </row>
    <row r="408" spans="1:5">
      <c r="A408" s="631"/>
      <c r="B408" s="597"/>
      <c r="C408" s="518"/>
      <c r="D408" s="597"/>
      <c r="E408" s="597"/>
    </row>
    <row r="409" spans="1:5">
      <c r="A409" s="631"/>
      <c r="B409" s="597"/>
      <c r="C409" s="518"/>
      <c r="D409" s="597"/>
      <c r="E409" s="597"/>
    </row>
    <row r="410" spans="1:5">
      <c r="A410" s="631"/>
      <c r="B410" s="597"/>
      <c r="C410" s="518"/>
      <c r="D410" s="597"/>
      <c r="E410" s="597"/>
    </row>
    <row r="411" spans="1:5">
      <c r="A411" s="631"/>
      <c r="B411" s="597"/>
      <c r="C411" s="518"/>
      <c r="D411" s="597"/>
      <c r="E411" s="597"/>
    </row>
    <row r="412" spans="1:5">
      <c r="A412" s="631"/>
      <c r="B412" s="597"/>
      <c r="C412" s="518"/>
      <c r="D412" s="597"/>
      <c r="E412" s="597"/>
    </row>
    <row r="413" spans="1:5">
      <c r="A413" s="631"/>
      <c r="B413" s="597"/>
      <c r="C413" s="518"/>
      <c r="D413" s="597"/>
      <c r="E413" s="597"/>
    </row>
    <row r="414" spans="1:5">
      <c r="A414" s="631"/>
      <c r="B414" s="597"/>
      <c r="C414" s="518"/>
      <c r="D414" s="597"/>
      <c r="E414" s="597"/>
    </row>
    <row r="415" spans="1:5">
      <c r="A415" s="631"/>
      <c r="B415" s="597"/>
      <c r="C415" s="518"/>
      <c r="D415" s="597"/>
      <c r="E415" s="597"/>
    </row>
    <row r="416" spans="1:5">
      <c r="A416" s="631"/>
      <c r="B416" s="597"/>
      <c r="C416" s="518"/>
      <c r="D416" s="597"/>
      <c r="E416" s="597"/>
    </row>
    <row r="417" spans="1:5">
      <c r="A417" s="631"/>
      <c r="B417" s="597"/>
      <c r="C417" s="518"/>
      <c r="D417" s="597"/>
      <c r="E417" s="597"/>
    </row>
    <row r="418" spans="1:5">
      <c r="A418" s="631"/>
      <c r="B418" s="597"/>
      <c r="C418" s="518"/>
      <c r="D418" s="597"/>
      <c r="E418" s="597"/>
    </row>
    <row r="419" spans="1:5">
      <c r="A419" s="631"/>
      <c r="B419" s="597"/>
      <c r="C419" s="518"/>
      <c r="D419" s="597"/>
      <c r="E419" s="597"/>
    </row>
    <row r="420" spans="1:5">
      <c r="A420" s="631"/>
      <c r="B420" s="597"/>
      <c r="C420" s="518"/>
      <c r="D420" s="597"/>
      <c r="E420" s="597"/>
    </row>
    <row r="421" spans="1:5">
      <c r="A421" s="631"/>
      <c r="B421" s="597"/>
      <c r="C421" s="518"/>
      <c r="D421" s="597"/>
      <c r="E421" s="597"/>
    </row>
    <row r="422" spans="1:5">
      <c r="A422" s="631"/>
      <c r="B422" s="597"/>
      <c r="C422" s="518"/>
      <c r="D422" s="597"/>
      <c r="E422" s="597"/>
    </row>
    <row r="423" spans="1:5">
      <c r="A423" s="631"/>
      <c r="B423" s="597"/>
      <c r="C423" s="518"/>
      <c r="D423" s="597"/>
      <c r="E423" s="597"/>
    </row>
    <row r="424" spans="1:5">
      <c r="A424" s="631"/>
      <c r="B424" s="597"/>
      <c r="C424" s="518"/>
      <c r="D424" s="597"/>
      <c r="E424" s="597"/>
    </row>
    <row r="425" spans="1:5">
      <c r="A425" s="631"/>
      <c r="B425" s="597"/>
      <c r="C425" s="518"/>
      <c r="D425" s="597"/>
      <c r="E425" s="597"/>
    </row>
    <row r="426" spans="1:5">
      <c r="A426" s="631"/>
      <c r="B426" s="597"/>
      <c r="C426" s="518"/>
      <c r="D426" s="597"/>
      <c r="E426" s="597"/>
    </row>
    <row r="427" spans="1:5">
      <c r="A427" s="631"/>
      <c r="B427" s="597"/>
      <c r="C427" s="518"/>
      <c r="D427" s="597"/>
      <c r="E427" s="597"/>
    </row>
    <row r="428" spans="1:5">
      <c r="A428" s="631"/>
      <c r="B428" s="597"/>
      <c r="C428" s="518"/>
      <c r="D428" s="597"/>
      <c r="E428" s="597"/>
    </row>
    <row r="429" spans="1:5">
      <c r="A429" s="631"/>
      <c r="B429" s="597"/>
      <c r="C429" s="518"/>
      <c r="D429" s="597"/>
      <c r="E429" s="597"/>
    </row>
    <row r="430" spans="1:5">
      <c r="A430" s="631"/>
      <c r="B430" s="597"/>
      <c r="C430" s="518"/>
      <c r="D430" s="597"/>
      <c r="E430" s="597"/>
    </row>
    <row r="431" spans="1:5">
      <c r="A431" s="631"/>
      <c r="B431" s="597"/>
      <c r="C431" s="518"/>
      <c r="D431" s="597"/>
      <c r="E431" s="597"/>
    </row>
    <row r="432" spans="1:5">
      <c r="A432" s="631"/>
      <c r="B432" s="597"/>
      <c r="C432" s="518"/>
      <c r="D432" s="597"/>
      <c r="E432" s="597"/>
    </row>
    <row r="433" spans="1:5">
      <c r="A433" s="631"/>
      <c r="B433" s="597"/>
      <c r="C433" s="518"/>
      <c r="D433" s="597"/>
      <c r="E433" s="597"/>
    </row>
    <row r="434" spans="1:5">
      <c r="A434" s="631"/>
      <c r="B434" s="597"/>
      <c r="C434" s="518"/>
      <c r="D434" s="597"/>
      <c r="E434" s="597"/>
    </row>
    <row r="435" spans="1:5">
      <c r="A435" s="631"/>
      <c r="B435" s="597"/>
      <c r="C435" s="518"/>
      <c r="D435" s="597"/>
      <c r="E435" s="597"/>
    </row>
    <row r="436" spans="1:5">
      <c r="A436" s="631"/>
      <c r="B436" s="597"/>
      <c r="C436" s="518"/>
      <c r="D436" s="597"/>
      <c r="E436" s="597"/>
    </row>
    <row r="437" spans="1:5">
      <c r="A437" s="631"/>
      <c r="B437" s="597"/>
      <c r="C437" s="518"/>
      <c r="D437" s="597"/>
      <c r="E437" s="597"/>
    </row>
    <row r="438" spans="1:5">
      <c r="A438" s="631"/>
      <c r="B438" s="597"/>
      <c r="C438" s="518"/>
      <c r="D438" s="597"/>
      <c r="E438" s="597"/>
    </row>
    <row r="439" spans="1:5">
      <c r="A439" s="631"/>
      <c r="B439" s="597"/>
      <c r="C439" s="518"/>
      <c r="D439" s="597"/>
      <c r="E439" s="597"/>
    </row>
    <row r="440" spans="1:5">
      <c r="A440" s="631"/>
      <c r="B440" s="597"/>
      <c r="C440" s="518"/>
      <c r="D440" s="597"/>
      <c r="E440" s="597"/>
    </row>
    <row r="441" spans="1:5">
      <c r="A441" s="631"/>
      <c r="B441" s="597"/>
      <c r="C441" s="518"/>
      <c r="D441" s="597"/>
      <c r="E441" s="597"/>
    </row>
    <row r="442" spans="1:5">
      <c r="A442" s="631"/>
      <c r="B442" s="597"/>
      <c r="C442" s="518"/>
      <c r="D442" s="597"/>
      <c r="E442" s="597"/>
    </row>
    <row r="443" spans="1:5">
      <c r="A443" s="631"/>
      <c r="B443" s="597"/>
      <c r="C443" s="518"/>
      <c r="D443" s="597"/>
      <c r="E443" s="597"/>
    </row>
    <row r="444" spans="1:5">
      <c r="A444" s="631"/>
      <c r="B444" s="597"/>
      <c r="C444" s="518"/>
      <c r="D444" s="597"/>
      <c r="E444" s="597"/>
    </row>
    <row r="445" spans="1:5">
      <c r="A445" s="631"/>
      <c r="B445" s="597"/>
      <c r="C445" s="518"/>
      <c r="D445" s="597"/>
      <c r="E445" s="597"/>
    </row>
    <row r="446" spans="1:5">
      <c r="A446" s="631"/>
      <c r="B446" s="597"/>
      <c r="C446" s="518"/>
      <c r="D446" s="597"/>
      <c r="E446" s="597"/>
    </row>
    <row r="447" spans="1:5">
      <c r="A447" s="631"/>
      <c r="B447" s="597"/>
      <c r="C447" s="518"/>
      <c r="D447" s="597"/>
      <c r="E447" s="597"/>
    </row>
    <row r="448" spans="1:5">
      <c r="A448" s="631"/>
      <c r="B448" s="597"/>
      <c r="C448" s="518"/>
      <c r="D448" s="597"/>
      <c r="E448" s="597"/>
    </row>
    <row r="449" spans="1:5">
      <c r="A449" s="631"/>
      <c r="B449" s="597"/>
      <c r="C449" s="518"/>
      <c r="D449" s="597"/>
      <c r="E449" s="597"/>
    </row>
    <row r="450" spans="1:5">
      <c r="A450" s="631"/>
      <c r="B450" s="597"/>
      <c r="C450" s="518"/>
      <c r="D450" s="597"/>
      <c r="E450" s="597"/>
    </row>
    <row r="451" spans="1:5">
      <c r="A451" s="631"/>
      <c r="B451" s="597"/>
      <c r="C451" s="518"/>
      <c r="D451" s="597"/>
      <c r="E451" s="597"/>
    </row>
    <row r="452" spans="1:5">
      <c r="A452" s="631"/>
      <c r="B452" s="597"/>
      <c r="C452" s="518"/>
      <c r="D452" s="597"/>
      <c r="E452" s="597"/>
    </row>
    <row r="453" spans="1:5">
      <c r="A453" s="631"/>
      <c r="B453" s="597"/>
      <c r="C453" s="518"/>
      <c r="D453" s="597"/>
      <c r="E453" s="597"/>
    </row>
    <row r="454" spans="1:5">
      <c r="A454" s="631"/>
      <c r="B454" s="597"/>
      <c r="C454" s="518"/>
      <c r="D454" s="597"/>
      <c r="E454" s="597"/>
    </row>
    <row r="455" spans="1:5">
      <c r="A455" s="631"/>
      <c r="B455" s="597"/>
      <c r="C455" s="518"/>
      <c r="D455" s="597"/>
      <c r="E455" s="597"/>
    </row>
    <row r="456" spans="1:5">
      <c r="A456" s="631"/>
      <c r="B456" s="597"/>
      <c r="C456" s="518"/>
      <c r="D456" s="597"/>
      <c r="E456" s="597"/>
    </row>
    <row r="457" spans="1:5">
      <c r="A457" s="631"/>
      <c r="B457" s="597"/>
      <c r="C457" s="518"/>
      <c r="D457" s="597"/>
      <c r="E457" s="597"/>
    </row>
    <row r="458" spans="1:5">
      <c r="A458" s="631"/>
      <c r="B458" s="597"/>
      <c r="C458" s="518"/>
      <c r="D458" s="597"/>
      <c r="E458" s="597"/>
    </row>
    <row r="459" spans="1:5">
      <c r="A459" s="631"/>
      <c r="B459" s="597"/>
      <c r="C459" s="518"/>
      <c r="D459" s="597"/>
      <c r="E459" s="597"/>
    </row>
    <row r="460" spans="1:5">
      <c r="A460" s="631"/>
      <c r="B460" s="597"/>
      <c r="C460" s="518"/>
      <c r="D460" s="597"/>
      <c r="E460" s="597"/>
    </row>
    <row r="461" spans="1:5">
      <c r="A461" s="631"/>
      <c r="B461" s="597"/>
      <c r="C461" s="518"/>
      <c r="D461" s="597"/>
      <c r="E461" s="597"/>
    </row>
    <row r="462" spans="1:5">
      <c r="A462" s="631"/>
      <c r="B462" s="597"/>
      <c r="C462" s="518"/>
      <c r="D462" s="597"/>
      <c r="E462" s="597"/>
    </row>
    <row r="463" spans="1:5">
      <c r="A463" s="631"/>
      <c r="B463" s="597"/>
      <c r="C463" s="518"/>
      <c r="D463" s="597"/>
      <c r="E463" s="597"/>
    </row>
    <row r="464" spans="1:5">
      <c r="A464" s="631"/>
      <c r="B464" s="597"/>
      <c r="C464" s="518"/>
      <c r="D464" s="597"/>
      <c r="E464" s="597"/>
    </row>
    <row r="465" spans="1:5">
      <c r="A465" s="631"/>
      <c r="B465" s="597"/>
      <c r="C465" s="518"/>
      <c r="D465" s="597"/>
      <c r="E465" s="597"/>
    </row>
    <row r="466" spans="1:5">
      <c r="A466" s="631"/>
      <c r="B466" s="597"/>
      <c r="C466" s="518"/>
      <c r="D466" s="597"/>
      <c r="E466" s="597"/>
    </row>
    <row r="467" spans="1:5">
      <c r="A467" s="631"/>
      <c r="B467" s="597"/>
      <c r="C467" s="518"/>
      <c r="D467" s="597"/>
      <c r="E467" s="597"/>
    </row>
    <row r="468" spans="1:5">
      <c r="A468" s="631"/>
      <c r="B468" s="597"/>
      <c r="C468" s="518"/>
      <c r="D468" s="597"/>
      <c r="E468" s="597"/>
    </row>
    <row r="469" spans="1:5">
      <c r="A469" s="631"/>
      <c r="B469" s="597"/>
      <c r="C469" s="518"/>
      <c r="D469" s="597"/>
      <c r="E469" s="597"/>
    </row>
    <row r="470" spans="1:5">
      <c r="A470" s="631"/>
      <c r="B470" s="597"/>
      <c r="C470" s="518"/>
      <c r="D470" s="597"/>
      <c r="E470" s="597"/>
    </row>
    <row r="471" spans="1:5">
      <c r="A471" s="631"/>
      <c r="B471" s="597"/>
      <c r="C471" s="518"/>
      <c r="D471" s="597"/>
      <c r="E471" s="597"/>
    </row>
    <row r="472" spans="1:5">
      <c r="A472" s="631"/>
      <c r="B472" s="597"/>
      <c r="C472" s="518"/>
      <c r="D472" s="597"/>
      <c r="E472" s="597"/>
    </row>
    <row r="473" spans="1:5">
      <c r="A473" s="631"/>
      <c r="B473" s="597"/>
      <c r="C473" s="518"/>
      <c r="D473" s="597"/>
      <c r="E473" s="597"/>
    </row>
    <row r="474" spans="1:5">
      <c r="A474" s="631"/>
      <c r="B474" s="597"/>
      <c r="C474" s="518"/>
      <c r="D474" s="597"/>
      <c r="E474" s="597"/>
    </row>
    <row r="475" spans="1:5">
      <c r="A475" s="631"/>
      <c r="B475" s="597"/>
      <c r="C475" s="518"/>
      <c r="D475" s="597"/>
      <c r="E475" s="597"/>
    </row>
    <row r="476" spans="1:5">
      <c r="A476" s="631"/>
      <c r="B476" s="597"/>
      <c r="C476" s="518"/>
      <c r="D476" s="597"/>
      <c r="E476" s="597"/>
    </row>
    <row r="477" spans="1:5">
      <c r="A477" s="631"/>
      <c r="B477" s="597"/>
      <c r="C477" s="518"/>
      <c r="D477" s="597"/>
      <c r="E477" s="597"/>
    </row>
    <row r="478" spans="1:5">
      <c r="A478" s="631"/>
      <c r="B478" s="597"/>
      <c r="C478" s="518"/>
      <c r="D478" s="597"/>
      <c r="E478" s="597"/>
    </row>
    <row r="479" spans="1:5">
      <c r="A479" s="631"/>
      <c r="B479" s="597"/>
      <c r="C479" s="518"/>
      <c r="D479" s="597"/>
      <c r="E479" s="597"/>
    </row>
    <row r="480" spans="1:5">
      <c r="A480" s="631"/>
      <c r="B480" s="597"/>
      <c r="C480" s="518"/>
      <c r="D480" s="597"/>
      <c r="E480" s="597"/>
    </row>
    <row r="481" spans="1:5">
      <c r="A481" s="631"/>
      <c r="B481" s="597"/>
      <c r="C481" s="518"/>
      <c r="D481" s="597"/>
      <c r="E481" s="597"/>
    </row>
    <row r="482" spans="1:5">
      <c r="A482" s="631"/>
      <c r="B482" s="597"/>
      <c r="C482" s="518"/>
      <c r="D482" s="597"/>
      <c r="E482" s="597"/>
    </row>
    <row r="483" spans="1:5">
      <c r="A483" s="631"/>
      <c r="B483" s="597"/>
      <c r="C483" s="518"/>
      <c r="D483" s="597"/>
      <c r="E483" s="597"/>
    </row>
    <row r="484" spans="1:5">
      <c r="A484" s="631"/>
      <c r="B484" s="597"/>
      <c r="C484" s="518"/>
      <c r="D484" s="597"/>
      <c r="E484" s="597"/>
    </row>
    <row r="485" spans="1:5">
      <c r="A485" s="631"/>
      <c r="B485" s="597"/>
      <c r="C485" s="518"/>
      <c r="D485" s="597"/>
      <c r="E485" s="597"/>
    </row>
    <row r="486" spans="1:5">
      <c r="A486" s="631"/>
      <c r="B486" s="597"/>
      <c r="C486" s="518"/>
      <c r="D486" s="597"/>
      <c r="E486" s="597"/>
    </row>
    <row r="487" spans="1:5">
      <c r="A487" s="631"/>
      <c r="B487" s="597"/>
      <c r="C487" s="518"/>
      <c r="D487" s="597"/>
      <c r="E487" s="597"/>
    </row>
    <row r="488" spans="1:5">
      <c r="A488" s="631"/>
      <c r="B488" s="597"/>
      <c r="C488" s="518"/>
      <c r="D488" s="597"/>
      <c r="E488" s="597"/>
    </row>
    <row r="489" spans="1:5">
      <c r="A489" s="631"/>
      <c r="B489" s="597"/>
      <c r="C489" s="518"/>
      <c r="D489" s="597"/>
      <c r="E489" s="597"/>
    </row>
    <row r="490" spans="1:5">
      <c r="A490" s="631"/>
      <c r="B490" s="597"/>
      <c r="C490" s="518"/>
      <c r="D490" s="597"/>
      <c r="E490" s="597"/>
    </row>
    <row r="491" spans="1:5">
      <c r="A491" s="631"/>
      <c r="B491" s="597"/>
      <c r="C491" s="518"/>
      <c r="D491" s="597"/>
      <c r="E491" s="597"/>
    </row>
    <row r="492" spans="1:5">
      <c r="A492" s="631"/>
      <c r="B492" s="597"/>
      <c r="C492" s="518"/>
      <c r="D492" s="597"/>
      <c r="E492" s="597"/>
    </row>
    <row r="493" spans="1:5">
      <c r="A493" s="631"/>
      <c r="B493" s="597"/>
      <c r="C493" s="518"/>
      <c r="D493" s="597"/>
      <c r="E493" s="597"/>
    </row>
    <row r="494" spans="1:5">
      <c r="A494" s="631"/>
      <c r="B494" s="597"/>
      <c r="C494" s="518"/>
      <c r="D494" s="597"/>
      <c r="E494" s="597"/>
    </row>
    <row r="495" spans="1:5">
      <c r="A495" s="631"/>
      <c r="B495" s="597"/>
      <c r="C495" s="518"/>
      <c r="D495" s="597"/>
      <c r="E495" s="597"/>
    </row>
    <row r="496" spans="1:5">
      <c r="A496" s="631"/>
      <c r="B496" s="597"/>
      <c r="C496" s="518"/>
      <c r="D496" s="597"/>
      <c r="E496" s="597"/>
    </row>
    <row r="497" spans="1:5">
      <c r="A497" s="631"/>
      <c r="B497" s="597"/>
      <c r="C497" s="518"/>
      <c r="D497" s="597"/>
      <c r="E497" s="597"/>
    </row>
    <row r="498" spans="1:5">
      <c r="A498" s="631"/>
      <c r="B498" s="597"/>
      <c r="C498" s="518"/>
      <c r="D498" s="597"/>
      <c r="E498" s="597"/>
    </row>
    <row r="499" spans="1:5">
      <c r="A499" s="631"/>
      <c r="B499" s="597"/>
      <c r="C499" s="518"/>
      <c r="D499" s="597"/>
      <c r="E499" s="597"/>
    </row>
    <row r="500" spans="1:5">
      <c r="A500" s="631"/>
      <c r="B500" s="597"/>
      <c r="C500" s="518"/>
      <c r="D500" s="597"/>
      <c r="E500" s="597"/>
    </row>
    <row r="501" spans="1:5">
      <c r="A501" s="631"/>
      <c r="B501" s="597"/>
      <c r="C501" s="518"/>
      <c r="D501" s="597"/>
      <c r="E501" s="597"/>
    </row>
    <row r="502" spans="1:5">
      <c r="A502" s="631"/>
      <c r="B502" s="597"/>
      <c r="C502" s="518"/>
      <c r="D502" s="597"/>
      <c r="E502" s="597"/>
    </row>
    <row r="503" spans="1:5">
      <c r="A503" s="631"/>
      <c r="B503" s="597"/>
      <c r="C503" s="518"/>
      <c r="D503" s="597"/>
      <c r="E503" s="597"/>
    </row>
    <row r="504" spans="1:5">
      <c r="A504" s="631"/>
      <c r="B504" s="597"/>
      <c r="C504" s="518"/>
      <c r="D504" s="597"/>
      <c r="E504" s="597"/>
    </row>
    <row r="505" spans="1:5">
      <c r="A505" s="631"/>
      <c r="B505" s="597"/>
      <c r="C505" s="518"/>
      <c r="D505" s="597"/>
      <c r="E505" s="597"/>
    </row>
    <row r="506" spans="1:5">
      <c r="A506" s="631"/>
      <c r="B506" s="597"/>
      <c r="C506" s="518"/>
      <c r="D506" s="597"/>
      <c r="E506" s="597"/>
    </row>
    <row r="507" spans="1:5">
      <c r="A507" s="631"/>
      <c r="B507" s="597"/>
      <c r="C507" s="518"/>
      <c r="D507" s="597"/>
      <c r="E507" s="597"/>
    </row>
    <row r="508" spans="1:5">
      <c r="A508" s="631"/>
      <c r="B508" s="597"/>
      <c r="C508" s="518"/>
      <c r="D508" s="597"/>
      <c r="E508" s="597"/>
    </row>
    <row r="509" spans="1:5">
      <c r="A509" s="631"/>
      <c r="B509" s="597"/>
      <c r="C509" s="518"/>
      <c r="D509" s="597"/>
      <c r="E509" s="597"/>
    </row>
    <row r="510" spans="1:5">
      <c r="A510" s="631"/>
      <c r="B510" s="597"/>
      <c r="C510" s="518"/>
      <c r="D510" s="597"/>
      <c r="E510" s="597"/>
    </row>
    <row r="511" spans="1:5">
      <c r="A511" s="631"/>
      <c r="B511" s="597"/>
      <c r="C511" s="518"/>
      <c r="D511" s="597"/>
      <c r="E511" s="597"/>
    </row>
    <row r="512" spans="1:5">
      <c r="A512" s="631"/>
      <c r="B512" s="597"/>
      <c r="C512" s="518"/>
      <c r="D512" s="597"/>
      <c r="E512" s="597"/>
    </row>
    <row r="513" spans="1:5">
      <c r="A513" s="631"/>
      <c r="B513" s="597"/>
      <c r="C513" s="518"/>
      <c r="D513" s="597"/>
      <c r="E513" s="597"/>
    </row>
    <row r="514" spans="1:5">
      <c r="A514" s="631"/>
      <c r="B514" s="597"/>
      <c r="C514" s="518"/>
      <c r="D514" s="597"/>
      <c r="E514" s="597"/>
    </row>
    <row r="515" spans="1:5">
      <c r="A515" s="631"/>
      <c r="B515" s="597"/>
      <c r="C515" s="518"/>
      <c r="D515" s="597"/>
      <c r="E515" s="597"/>
    </row>
    <row r="516" spans="1:5">
      <c r="A516" s="631"/>
      <c r="B516" s="597"/>
      <c r="C516" s="518"/>
      <c r="D516" s="597"/>
      <c r="E516" s="597"/>
    </row>
    <row r="517" spans="1:5">
      <c r="A517" s="631"/>
      <c r="B517" s="597"/>
      <c r="C517" s="518"/>
      <c r="D517" s="597"/>
      <c r="E517" s="597"/>
    </row>
    <row r="518" spans="1:5">
      <c r="A518" s="631"/>
      <c r="B518" s="597"/>
      <c r="C518" s="518"/>
      <c r="D518" s="597"/>
      <c r="E518" s="597"/>
    </row>
    <row r="519" spans="1:5">
      <c r="A519" s="631"/>
      <c r="B519" s="597"/>
      <c r="C519" s="518"/>
      <c r="D519" s="597"/>
      <c r="E519" s="597"/>
    </row>
    <row r="520" spans="1:5">
      <c r="A520" s="631"/>
      <c r="B520" s="597"/>
      <c r="C520" s="518"/>
      <c r="D520" s="597"/>
      <c r="E520" s="597"/>
    </row>
    <row r="521" spans="1:5">
      <c r="A521" s="631"/>
      <c r="B521" s="597"/>
      <c r="C521" s="518"/>
      <c r="D521" s="597"/>
      <c r="E521" s="597"/>
    </row>
    <row r="522" spans="1:5">
      <c r="A522" s="631"/>
      <c r="B522" s="597"/>
      <c r="C522" s="518"/>
      <c r="D522" s="597"/>
      <c r="E522" s="597"/>
    </row>
    <row r="523" spans="1:5">
      <c r="A523" s="631"/>
      <c r="B523" s="597"/>
      <c r="C523" s="518"/>
      <c r="D523" s="597"/>
      <c r="E523" s="597"/>
    </row>
    <row r="524" spans="1:5">
      <c r="A524" s="631"/>
      <c r="B524" s="597"/>
      <c r="C524" s="518"/>
      <c r="D524" s="597"/>
      <c r="E524" s="597"/>
    </row>
    <row r="525" spans="1:5">
      <c r="A525" s="631"/>
      <c r="B525" s="597"/>
      <c r="C525" s="518"/>
      <c r="D525" s="597"/>
      <c r="E525" s="597"/>
    </row>
    <row r="526" spans="1:5">
      <c r="A526" s="631"/>
      <c r="B526" s="597"/>
      <c r="C526" s="518"/>
      <c r="D526" s="597"/>
      <c r="E526" s="597"/>
    </row>
    <row r="527" spans="1:5">
      <c r="A527" s="631"/>
      <c r="B527" s="597"/>
      <c r="C527" s="518"/>
      <c r="D527" s="597"/>
      <c r="E527" s="597"/>
    </row>
    <row r="528" spans="1:5">
      <c r="A528" s="631"/>
      <c r="B528" s="597"/>
      <c r="C528" s="518"/>
      <c r="D528" s="597"/>
      <c r="E528" s="597"/>
    </row>
    <row r="529" spans="1:5">
      <c r="A529" s="631"/>
      <c r="B529" s="597"/>
      <c r="C529" s="518"/>
      <c r="D529" s="597"/>
      <c r="E529" s="597"/>
    </row>
    <row r="530" spans="1:5">
      <c r="A530" s="631"/>
      <c r="B530" s="597"/>
      <c r="C530" s="518"/>
      <c r="D530" s="597"/>
      <c r="E530" s="597"/>
    </row>
    <row r="531" spans="1:5">
      <c r="A531" s="631"/>
      <c r="B531" s="597"/>
      <c r="C531" s="518"/>
      <c r="D531" s="597"/>
      <c r="E531" s="597"/>
    </row>
    <row r="532" spans="1:5">
      <c r="A532" s="631"/>
      <c r="B532" s="597"/>
      <c r="C532" s="518"/>
      <c r="D532" s="597"/>
      <c r="E532" s="597"/>
    </row>
    <row r="533" spans="1:5">
      <c r="A533" s="631"/>
      <c r="B533" s="597"/>
      <c r="C533" s="518"/>
      <c r="D533" s="597"/>
      <c r="E533" s="597"/>
    </row>
    <row r="534" spans="1:5">
      <c r="A534" s="631"/>
      <c r="B534" s="597"/>
      <c r="C534" s="518"/>
      <c r="D534" s="597"/>
      <c r="E534" s="597"/>
    </row>
    <row r="535" spans="1:5">
      <c r="A535" s="631"/>
      <c r="B535" s="597"/>
      <c r="C535" s="518"/>
      <c r="D535" s="597"/>
      <c r="E535" s="597"/>
    </row>
    <row r="536" spans="1:5">
      <c r="A536" s="631"/>
      <c r="B536" s="597"/>
      <c r="C536" s="518"/>
      <c r="D536" s="597"/>
      <c r="E536" s="597"/>
    </row>
    <row r="537" spans="1:5">
      <c r="A537" s="631"/>
      <c r="B537" s="597"/>
      <c r="C537" s="518"/>
      <c r="D537" s="597"/>
      <c r="E537" s="597"/>
    </row>
    <row r="538" spans="1:5">
      <c r="A538" s="631"/>
      <c r="B538" s="597"/>
      <c r="C538" s="518"/>
      <c r="D538" s="597"/>
      <c r="E538" s="597"/>
    </row>
    <row r="539" spans="1:5">
      <c r="A539" s="631"/>
      <c r="B539" s="597"/>
      <c r="C539" s="518"/>
      <c r="D539" s="597"/>
      <c r="E539" s="597"/>
    </row>
    <row r="540" spans="1:5">
      <c r="A540" s="631"/>
      <c r="B540" s="597"/>
      <c r="C540" s="518"/>
      <c r="D540" s="597"/>
      <c r="E540" s="597"/>
    </row>
    <row r="541" spans="1:5">
      <c r="A541" s="631"/>
      <c r="B541" s="597"/>
      <c r="C541" s="518"/>
      <c r="D541" s="597"/>
      <c r="E541" s="597"/>
    </row>
    <row r="542" spans="1:5">
      <c r="A542" s="631"/>
      <c r="B542" s="597"/>
      <c r="C542" s="518"/>
      <c r="D542" s="597"/>
      <c r="E542" s="597"/>
    </row>
    <row r="543" spans="1:5">
      <c r="A543" s="631"/>
      <c r="B543" s="597"/>
      <c r="C543" s="518"/>
      <c r="D543" s="597"/>
      <c r="E543" s="597"/>
    </row>
    <row r="544" spans="1:5">
      <c r="A544" s="631"/>
      <c r="B544" s="597"/>
      <c r="C544" s="518"/>
      <c r="D544" s="597"/>
      <c r="E544" s="597"/>
    </row>
    <row r="545" spans="1:5">
      <c r="A545" s="631"/>
      <c r="B545" s="597"/>
      <c r="C545" s="518"/>
      <c r="D545" s="597"/>
      <c r="E545" s="597"/>
    </row>
    <row r="546" spans="1:5">
      <c r="A546" s="631"/>
      <c r="B546" s="597"/>
      <c r="C546" s="518"/>
      <c r="D546" s="597"/>
      <c r="E546" s="597"/>
    </row>
    <row r="547" spans="1:5">
      <c r="A547" s="631"/>
      <c r="B547" s="597"/>
      <c r="C547" s="518"/>
      <c r="D547" s="597"/>
      <c r="E547" s="597"/>
    </row>
    <row r="548" spans="1:5">
      <c r="A548" s="631"/>
      <c r="B548" s="597"/>
      <c r="C548" s="518"/>
      <c r="D548" s="597"/>
      <c r="E548" s="597"/>
    </row>
    <row r="549" spans="1:5">
      <c r="A549" s="631"/>
      <c r="B549" s="597"/>
      <c r="C549" s="518"/>
      <c r="D549" s="597"/>
      <c r="E549" s="597"/>
    </row>
    <row r="550" spans="1:5">
      <c r="A550" s="631"/>
      <c r="B550" s="597"/>
      <c r="C550" s="518"/>
      <c r="D550" s="597"/>
      <c r="E550" s="597"/>
    </row>
    <row r="551" spans="1:5">
      <c r="A551" s="631"/>
      <c r="B551" s="597"/>
      <c r="C551" s="518"/>
      <c r="D551" s="597"/>
      <c r="E551" s="597"/>
    </row>
    <row r="552" spans="1:5">
      <c r="A552" s="631"/>
      <c r="B552" s="597"/>
      <c r="C552" s="518"/>
      <c r="D552" s="597"/>
      <c r="E552" s="597"/>
    </row>
    <row r="553" spans="1:5">
      <c r="A553" s="631"/>
      <c r="B553" s="597"/>
      <c r="C553" s="518"/>
      <c r="D553" s="597"/>
      <c r="E553" s="597"/>
    </row>
    <row r="554" spans="1:5">
      <c r="A554" s="631"/>
      <c r="B554" s="597"/>
      <c r="C554" s="518"/>
      <c r="D554" s="597"/>
      <c r="E554" s="597"/>
    </row>
    <row r="555" spans="1:5">
      <c r="A555" s="631"/>
      <c r="B555" s="597"/>
      <c r="C555" s="518"/>
      <c r="D555" s="597"/>
      <c r="E555" s="597"/>
    </row>
    <row r="556" spans="1:5">
      <c r="A556" s="631"/>
      <c r="B556" s="597"/>
      <c r="C556" s="518"/>
      <c r="D556" s="597"/>
      <c r="E556" s="597"/>
    </row>
    <row r="557" spans="1:5">
      <c r="A557" s="631"/>
      <c r="B557" s="597"/>
      <c r="C557" s="518"/>
      <c r="D557" s="597"/>
      <c r="E557" s="597"/>
    </row>
    <row r="558" spans="1:5">
      <c r="A558" s="631"/>
      <c r="B558" s="597"/>
      <c r="C558" s="518"/>
      <c r="D558" s="597"/>
      <c r="E558" s="597"/>
    </row>
    <row r="559" spans="1:5">
      <c r="A559" s="631"/>
      <c r="B559" s="597"/>
      <c r="C559" s="518"/>
      <c r="D559" s="597"/>
      <c r="E559" s="597"/>
    </row>
    <row r="560" spans="1:5">
      <c r="A560" s="631"/>
      <c r="B560" s="597"/>
      <c r="C560" s="518"/>
      <c r="D560" s="597"/>
      <c r="E560" s="597"/>
    </row>
    <row r="561" spans="1:5">
      <c r="A561" s="631"/>
      <c r="B561" s="597"/>
      <c r="C561" s="518"/>
      <c r="D561" s="597"/>
      <c r="E561" s="597"/>
    </row>
    <row r="562" spans="1:5">
      <c r="A562" s="631"/>
      <c r="B562" s="597"/>
      <c r="C562" s="518"/>
      <c r="D562" s="597"/>
      <c r="E562" s="597"/>
    </row>
    <row r="563" spans="1:5">
      <c r="A563" s="631"/>
      <c r="B563" s="597"/>
      <c r="C563" s="518"/>
      <c r="D563" s="597"/>
      <c r="E563" s="597"/>
    </row>
    <row r="564" spans="1:5">
      <c r="A564" s="631"/>
      <c r="B564" s="597"/>
      <c r="C564" s="518"/>
      <c r="D564" s="597"/>
      <c r="E564" s="597"/>
    </row>
    <row r="565" spans="1:5">
      <c r="A565" s="631"/>
      <c r="B565" s="597"/>
      <c r="C565" s="518"/>
      <c r="D565" s="597"/>
      <c r="E565" s="597"/>
    </row>
    <row r="566" spans="1:5">
      <c r="A566" s="631"/>
      <c r="B566" s="597"/>
      <c r="C566" s="518"/>
      <c r="D566" s="597"/>
      <c r="E566" s="597"/>
    </row>
    <row r="567" spans="1:5">
      <c r="A567" s="631"/>
      <c r="B567" s="597"/>
      <c r="C567" s="518"/>
      <c r="D567" s="597"/>
      <c r="E567" s="597"/>
    </row>
    <row r="568" spans="1:5">
      <c r="A568" s="631"/>
      <c r="B568" s="597"/>
      <c r="C568" s="518"/>
      <c r="D568" s="597"/>
      <c r="E568" s="597"/>
    </row>
    <row r="569" spans="1:5">
      <c r="A569" s="631"/>
      <c r="B569" s="597"/>
      <c r="C569" s="518"/>
      <c r="D569" s="597"/>
      <c r="E569" s="597"/>
    </row>
    <row r="570" spans="1:5">
      <c r="A570" s="631"/>
      <c r="B570" s="597"/>
      <c r="C570" s="518"/>
      <c r="D570" s="597"/>
      <c r="E570" s="597"/>
    </row>
    <row r="571" spans="1:5">
      <c r="A571" s="631"/>
      <c r="B571" s="597"/>
      <c r="C571" s="518"/>
      <c r="D571" s="597"/>
      <c r="E571" s="597"/>
    </row>
    <row r="572" spans="1:5">
      <c r="A572" s="631"/>
      <c r="B572" s="597"/>
      <c r="C572" s="518"/>
      <c r="D572" s="597"/>
      <c r="E572" s="597"/>
    </row>
    <row r="573" spans="1:5">
      <c r="A573" s="631"/>
      <c r="B573" s="597"/>
      <c r="C573" s="518"/>
      <c r="D573" s="597"/>
      <c r="E573" s="597"/>
    </row>
    <row r="574" spans="1:5">
      <c r="A574" s="631"/>
      <c r="B574" s="597"/>
      <c r="C574" s="518"/>
      <c r="D574" s="597"/>
      <c r="E574" s="597"/>
    </row>
    <row r="575" spans="1:5">
      <c r="A575" s="631"/>
      <c r="B575" s="597"/>
      <c r="C575" s="518"/>
      <c r="D575" s="597"/>
      <c r="E575" s="597"/>
    </row>
    <row r="576" spans="1:5">
      <c r="A576" s="631"/>
      <c r="B576" s="597"/>
      <c r="C576" s="518"/>
      <c r="D576" s="597"/>
      <c r="E576" s="597"/>
    </row>
    <row r="577" spans="1:5">
      <c r="A577" s="631"/>
      <c r="B577" s="597"/>
      <c r="C577" s="518"/>
      <c r="D577" s="597"/>
      <c r="E577" s="597"/>
    </row>
    <row r="578" spans="1:5">
      <c r="A578" s="631"/>
      <c r="B578" s="597"/>
      <c r="C578" s="518"/>
      <c r="D578" s="597"/>
      <c r="E578" s="597"/>
    </row>
    <row r="579" spans="1:5">
      <c r="A579" s="631"/>
      <c r="B579" s="597"/>
      <c r="C579" s="518"/>
      <c r="D579" s="597"/>
      <c r="E579" s="597"/>
    </row>
    <row r="580" spans="1:5">
      <c r="A580" s="631"/>
      <c r="B580" s="597"/>
      <c r="C580" s="518"/>
      <c r="D580" s="597"/>
      <c r="E580" s="597"/>
    </row>
    <row r="581" spans="1:5">
      <c r="A581" s="631"/>
      <c r="B581" s="597"/>
      <c r="C581" s="518"/>
      <c r="D581" s="597"/>
      <c r="E581" s="597"/>
    </row>
    <row r="582" spans="1:5">
      <c r="A582" s="631"/>
      <c r="B582" s="597"/>
      <c r="C582" s="518"/>
      <c r="D582" s="597"/>
      <c r="E582" s="597"/>
    </row>
    <row r="583" spans="1:5">
      <c r="A583" s="631"/>
      <c r="B583" s="597"/>
      <c r="C583" s="518"/>
      <c r="D583" s="597"/>
      <c r="E583" s="597"/>
    </row>
    <row r="584" spans="1:5">
      <c r="A584" s="631"/>
      <c r="B584" s="597"/>
      <c r="C584" s="518"/>
      <c r="D584" s="597"/>
      <c r="E584" s="597"/>
    </row>
    <row r="585" spans="1:5">
      <c r="A585" s="631"/>
      <c r="B585" s="597"/>
      <c r="C585" s="518"/>
      <c r="D585" s="597"/>
      <c r="E585" s="597"/>
    </row>
    <row r="586" spans="1:5">
      <c r="A586" s="631"/>
      <c r="B586" s="597"/>
      <c r="C586" s="518"/>
      <c r="D586" s="597"/>
      <c r="E586" s="597"/>
    </row>
    <row r="587" spans="1:5">
      <c r="A587" s="631"/>
      <c r="B587" s="597"/>
      <c r="C587" s="518"/>
      <c r="D587" s="597"/>
      <c r="E587" s="597"/>
    </row>
    <row r="588" spans="1:5">
      <c r="A588" s="631"/>
      <c r="B588" s="597"/>
      <c r="C588" s="518"/>
      <c r="D588" s="597"/>
      <c r="E588" s="597"/>
    </row>
    <row r="589" spans="1:5">
      <c r="A589" s="631"/>
      <c r="B589" s="597"/>
      <c r="C589" s="518"/>
      <c r="D589" s="597"/>
      <c r="E589" s="597"/>
    </row>
    <row r="590" spans="1:5">
      <c r="A590" s="631"/>
      <c r="B590" s="597"/>
      <c r="C590" s="518"/>
      <c r="D590" s="597"/>
      <c r="E590" s="597"/>
    </row>
    <row r="591" spans="1:5">
      <c r="A591" s="631"/>
      <c r="B591" s="597"/>
      <c r="C591" s="518"/>
      <c r="D591" s="597"/>
      <c r="E591" s="597"/>
    </row>
    <row r="592" spans="1:5">
      <c r="A592" s="631"/>
      <c r="B592" s="597"/>
      <c r="C592" s="518"/>
      <c r="D592" s="597"/>
      <c r="E592" s="597"/>
    </row>
    <row r="593" spans="1:5">
      <c r="A593" s="631"/>
      <c r="B593" s="597"/>
      <c r="C593" s="518"/>
      <c r="D593" s="597"/>
      <c r="E593" s="597"/>
    </row>
    <row r="594" spans="1:5">
      <c r="A594" s="631"/>
      <c r="B594" s="597"/>
      <c r="C594" s="518"/>
      <c r="D594" s="597"/>
      <c r="E594" s="597"/>
    </row>
    <row r="595" spans="1:5">
      <c r="A595" s="631"/>
      <c r="B595" s="597"/>
      <c r="C595" s="518"/>
      <c r="D595" s="597"/>
      <c r="E595" s="597"/>
    </row>
    <row r="596" spans="1:5">
      <c r="A596" s="631"/>
      <c r="B596" s="597"/>
      <c r="C596" s="518"/>
      <c r="D596" s="597"/>
      <c r="E596" s="597"/>
    </row>
    <row r="597" spans="1:5">
      <c r="A597" s="631"/>
      <c r="B597" s="597"/>
      <c r="C597" s="518"/>
      <c r="D597" s="597"/>
      <c r="E597" s="597"/>
    </row>
    <row r="598" spans="1:5">
      <c r="A598" s="631"/>
      <c r="B598" s="597"/>
      <c r="C598" s="518"/>
      <c r="D598" s="597"/>
      <c r="E598" s="597"/>
    </row>
    <row r="599" spans="1:5">
      <c r="A599" s="631"/>
      <c r="B599" s="597"/>
      <c r="C599" s="518"/>
      <c r="D599" s="597"/>
      <c r="E599" s="597"/>
    </row>
    <row r="600" spans="1:5">
      <c r="A600" s="631"/>
      <c r="B600" s="597"/>
      <c r="C600" s="518"/>
      <c r="D600" s="597"/>
      <c r="E600" s="597"/>
    </row>
    <row r="601" spans="1:5">
      <c r="A601" s="631"/>
      <c r="B601" s="597"/>
      <c r="C601" s="518"/>
      <c r="D601" s="597"/>
      <c r="E601" s="597"/>
    </row>
    <row r="602" spans="1:5">
      <c r="A602" s="631"/>
      <c r="B602" s="597"/>
      <c r="C602" s="518"/>
      <c r="D602" s="597"/>
      <c r="E602" s="597"/>
    </row>
    <row r="603" spans="1:5">
      <c r="A603" s="631"/>
      <c r="B603" s="597"/>
      <c r="C603" s="518"/>
      <c r="D603" s="597"/>
      <c r="E603" s="597"/>
    </row>
    <row r="604" spans="1:5">
      <c r="A604" s="631"/>
      <c r="B604" s="597"/>
      <c r="C604" s="518"/>
      <c r="D604" s="597"/>
      <c r="E604" s="597"/>
    </row>
    <row r="605" spans="1:5">
      <c r="A605" s="631"/>
      <c r="B605" s="597"/>
      <c r="C605" s="518"/>
      <c r="D605" s="597"/>
      <c r="E605" s="597"/>
    </row>
    <row r="606" spans="1:5">
      <c r="A606" s="631"/>
      <c r="B606" s="597"/>
      <c r="C606" s="518"/>
      <c r="D606" s="597"/>
      <c r="E606" s="597"/>
    </row>
    <row r="607" spans="1:5">
      <c r="A607" s="631"/>
      <c r="B607" s="597"/>
      <c r="C607" s="518"/>
      <c r="D607" s="597"/>
      <c r="E607" s="597"/>
    </row>
    <row r="608" spans="1:5">
      <c r="A608" s="631"/>
      <c r="B608" s="597"/>
      <c r="C608" s="518"/>
      <c r="D608" s="597"/>
      <c r="E608" s="597"/>
    </row>
    <row r="609" spans="1:5">
      <c r="A609" s="631"/>
      <c r="B609" s="597"/>
      <c r="C609" s="518"/>
      <c r="D609" s="597"/>
      <c r="E609" s="597"/>
    </row>
    <row r="610" spans="1:5">
      <c r="A610" s="631"/>
      <c r="B610" s="597"/>
      <c r="C610" s="518"/>
      <c r="D610" s="597"/>
      <c r="E610" s="597"/>
    </row>
    <row r="611" spans="1:5">
      <c r="A611" s="631"/>
      <c r="B611" s="597"/>
      <c r="C611" s="518"/>
      <c r="D611" s="597"/>
      <c r="E611" s="597"/>
    </row>
    <row r="612" spans="1:5">
      <c r="A612" s="631"/>
      <c r="B612" s="597"/>
      <c r="C612" s="518"/>
      <c r="D612" s="597"/>
      <c r="E612" s="597"/>
    </row>
    <row r="613" spans="1:5">
      <c r="A613" s="631"/>
      <c r="B613" s="597"/>
      <c r="C613" s="518"/>
      <c r="D613" s="597"/>
      <c r="E613" s="597"/>
    </row>
    <row r="614" spans="1:5">
      <c r="A614" s="631"/>
      <c r="B614" s="597"/>
      <c r="C614" s="518"/>
      <c r="D614" s="597"/>
      <c r="E614" s="597"/>
    </row>
    <row r="615" spans="1:5">
      <c r="A615" s="631"/>
      <c r="B615" s="597"/>
      <c r="C615" s="518"/>
      <c r="D615" s="597"/>
      <c r="E615" s="597"/>
    </row>
    <row r="616" spans="1:5">
      <c r="A616" s="631"/>
      <c r="B616" s="597"/>
      <c r="C616" s="518"/>
      <c r="D616" s="597"/>
      <c r="E616" s="597"/>
    </row>
    <row r="617" spans="1:5">
      <c r="A617" s="631"/>
      <c r="B617" s="597"/>
      <c r="C617" s="518"/>
      <c r="D617" s="597"/>
      <c r="E617" s="597"/>
    </row>
    <row r="618" spans="1:5">
      <c r="A618" s="631"/>
      <c r="B618" s="597"/>
      <c r="C618" s="518"/>
      <c r="D618" s="597"/>
      <c r="E618" s="597"/>
    </row>
  </sheetData>
  <mergeCells count="2">
    <mergeCell ref="A2:E2"/>
    <mergeCell ref="C3:D3"/>
  </mergeCells>
  <pageMargins left="0.7" right="0.7" top="0.75" bottom="0.75" header="0.3" footer="0.3"/>
  <pageSetup paperSize="9" scale="9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zoomScale="90" zoomScaleNormal="90" workbookViewId="0">
      <selection activeCell="B5" sqref="B5:E5"/>
    </sheetView>
  </sheetViews>
  <sheetFormatPr defaultColWidth="11" defaultRowHeight="14.5"/>
  <cols>
    <col min="1" max="1" width="39" customWidth="1"/>
    <col min="2" max="2" width="12.26953125" customWidth="1"/>
    <col min="3" max="3" width="14" style="127" customWidth="1"/>
    <col min="4" max="4" width="14.7265625" customWidth="1"/>
    <col min="5" max="5" width="14.54296875" customWidth="1"/>
  </cols>
  <sheetData>
    <row r="1" spans="1:6" ht="15">
      <c r="A1" s="147"/>
    </row>
    <row r="2" spans="1:6" ht="49.5" customHeight="1">
      <c r="A2" s="1928" t="s">
        <v>919</v>
      </c>
      <c r="B2" s="1928"/>
      <c r="C2" s="1928"/>
      <c r="D2" s="1928"/>
      <c r="E2" s="1928"/>
    </row>
    <row r="3" spans="1:6" ht="23.15" customHeight="1">
      <c r="A3" s="2167" t="s">
        <v>539</v>
      </c>
      <c r="B3" s="2168"/>
      <c r="C3" s="343"/>
      <c r="D3" s="2392"/>
      <c r="E3" s="2392"/>
    </row>
    <row r="4" spans="1:6" ht="15" thickBot="1">
      <c r="A4" s="2224" t="s">
        <v>150</v>
      </c>
      <c r="B4" s="345" t="s">
        <v>240</v>
      </c>
      <c r="C4" s="346" t="s">
        <v>241</v>
      </c>
      <c r="D4" s="2169" t="s">
        <v>242</v>
      </c>
      <c r="E4" s="2170"/>
    </row>
    <row r="5" spans="1:6" ht="15" thickBot="1">
      <c r="A5" s="2225"/>
      <c r="B5" s="1492" t="s">
        <v>155</v>
      </c>
      <c r="C5" s="1493" t="s">
        <v>156</v>
      </c>
      <c r="D5" s="1494" t="s">
        <v>778</v>
      </c>
      <c r="E5" s="1494" t="s">
        <v>913</v>
      </c>
    </row>
    <row r="6" spans="1:6" ht="27" customHeight="1" thickBot="1">
      <c r="A6" s="2171" t="s">
        <v>157</v>
      </c>
      <c r="B6" s="2172"/>
      <c r="C6" s="2172"/>
      <c r="D6" s="2172"/>
      <c r="E6" s="2173"/>
    </row>
    <row r="7" spans="1:6" ht="26.15" customHeight="1">
      <c r="A7" s="347" t="s">
        <v>158</v>
      </c>
      <c r="B7" s="2271"/>
      <c r="C7" s="2222"/>
      <c r="D7" s="2222"/>
      <c r="E7" s="2223"/>
    </row>
    <row r="8" spans="1:6" ht="28">
      <c r="A8" s="354" t="s">
        <v>159</v>
      </c>
      <c r="B8" s="383">
        <v>123035963</v>
      </c>
      <c r="C8" s="391">
        <f>TRANSPORT!D133</f>
        <v>157407097</v>
      </c>
      <c r="D8" s="383">
        <f>C8*5/100+C8</f>
        <v>165277451.84999999</v>
      </c>
      <c r="E8" s="383">
        <f>D8*5/100+D8</f>
        <v>173541324.4425</v>
      </c>
    </row>
    <row r="9" spans="1:6" ht="25" customHeight="1">
      <c r="A9" s="347" t="s">
        <v>160</v>
      </c>
      <c r="B9" s="492">
        <f>SUM(B8)</f>
        <v>123035963</v>
      </c>
      <c r="C9" s="493">
        <f>SUM(C8)</f>
        <v>157407097</v>
      </c>
      <c r="D9" s="492">
        <f>SUM(D8)</f>
        <v>165277451.84999999</v>
      </c>
      <c r="E9" s="492">
        <f>SUM(E8)</f>
        <v>173541324.4425</v>
      </c>
    </row>
    <row r="10" spans="1:6" ht="28" customHeight="1">
      <c r="A10" s="2192" t="s">
        <v>540</v>
      </c>
      <c r="B10" s="2393"/>
      <c r="C10" s="2393"/>
      <c r="D10" s="2193"/>
      <c r="E10" s="2194"/>
    </row>
    <row r="11" spans="1:6" ht="15" thickBot="1">
      <c r="A11" s="2224"/>
      <c r="B11" s="345" t="s">
        <v>240</v>
      </c>
      <c r="C11" s="346" t="s">
        <v>241</v>
      </c>
      <c r="D11" s="2169" t="s">
        <v>242</v>
      </c>
      <c r="E11" s="2170"/>
    </row>
    <row r="12" spans="1:6" ht="15" thickBot="1">
      <c r="A12" s="2225"/>
      <c r="B12" s="1522" t="s">
        <v>155</v>
      </c>
      <c r="C12" s="1523" t="s">
        <v>156</v>
      </c>
      <c r="D12" s="1524" t="s">
        <v>778</v>
      </c>
      <c r="E12" s="1494" t="s">
        <v>913</v>
      </c>
    </row>
    <row r="13" spans="1:6" ht="15" thickBot="1">
      <c r="A13" s="364" t="s">
        <v>541</v>
      </c>
      <c r="B13" s="569">
        <v>20812600</v>
      </c>
      <c r="C13" s="1372">
        <f>TRANSPORT!E133</f>
        <v>1220643</v>
      </c>
      <c r="D13" s="1312">
        <f>C13*5/100+C13</f>
        <v>1281675.1499999999</v>
      </c>
      <c r="E13" s="578">
        <f>D13*5/100+D13</f>
        <v>1345758.9075</v>
      </c>
    </row>
    <row r="14" spans="1:6" ht="15" thickBot="1">
      <c r="A14" s="404" t="s">
        <v>542</v>
      </c>
      <c r="B14" s="569">
        <v>4159243</v>
      </c>
      <c r="C14" s="777">
        <f>TRANSPORT!F133</f>
        <v>620643</v>
      </c>
      <c r="D14" s="569">
        <f>C14*5/100+C14</f>
        <v>651675.15</v>
      </c>
      <c r="E14" s="1373">
        <f>D14*5/100+D14</f>
        <v>684258.90749999997</v>
      </c>
      <c r="F14" s="368"/>
    </row>
    <row r="15" spans="1:6" ht="15" thickBot="1">
      <c r="A15" s="364" t="s">
        <v>833</v>
      </c>
      <c r="B15" s="1377">
        <v>4851600</v>
      </c>
      <c r="C15" s="777">
        <f>TRANSPORT!G133</f>
        <v>250000</v>
      </c>
      <c r="D15" s="777">
        <f>TRANSPORT!H133</f>
        <v>2091286</v>
      </c>
      <c r="E15" s="1374">
        <f>TRANSPORT!I133</f>
        <v>1000000</v>
      </c>
      <c r="F15" s="368"/>
    </row>
    <row r="16" spans="1:6" ht="31" customHeight="1" thickBot="1">
      <c r="A16" s="1265" t="s">
        <v>294</v>
      </c>
      <c r="B16" s="1378">
        <f>SUM(B15+B14+B13)</f>
        <v>29823443</v>
      </c>
      <c r="C16" s="1376">
        <f>SUM(C13:C15)</f>
        <v>2091286</v>
      </c>
      <c r="D16" s="779">
        <f>SUM(D13:D14)</f>
        <v>1933350.2999999998</v>
      </c>
      <c r="E16" s="1375">
        <f>SUM(E13:E14)</f>
        <v>2030017.8149999999</v>
      </c>
      <c r="F16" s="368"/>
    </row>
    <row r="17" spans="1:6" ht="15" thickBot="1">
      <c r="A17" s="2081"/>
      <c r="B17" s="2257"/>
      <c r="C17" s="2257"/>
      <c r="D17" s="2257"/>
      <c r="E17" s="2082"/>
      <c r="F17" s="349"/>
    </row>
    <row r="18" spans="1:6" ht="28" customHeight="1" thickBot="1">
      <c r="A18" s="2182" t="s">
        <v>543</v>
      </c>
      <c r="B18" s="2096"/>
      <c r="C18" s="2096"/>
      <c r="D18" s="2178"/>
      <c r="E18" s="2179"/>
    </row>
    <row r="19" spans="1:6" ht="15" thickBot="1">
      <c r="A19" s="2224"/>
      <c r="B19" s="345" t="s">
        <v>240</v>
      </c>
      <c r="C19" s="346" t="s">
        <v>241</v>
      </c>
      <c r="D19" s="2169" t="s">
        <v>242</v>
      </c>
      <c r="E19" s="2170"/>
    </row>
    <row r="20" spans="1:6" ht="15" thickBot="1">
      <c r="A20" s="2225"/>
      <c r="B20" s="1492" t="s">
        <v>155</v>
      </c>
      <c r="C20" s="1493" t="s">
        <v>156</v>
      </c>
      <c r="D20" s="1494" t="s">
        <v>778</v>
      </c>
      <c r="E20" s="1494" t="s">
        <v>913</v>
      </c>
    </row>
    <row r="21" spans="1:6" ht="15" thickBot="1">
      <c r="A21" s="494" t="s">
        <v>544</v>
      </c>
      <c r="B21" s="495">
        <v>0</v>
      </c>
      <c r="C21" s="418">
        <f>TRANSPORT!I133</f>
        <v>1000000</v>
      </c>
      <c r="D21" s="392">
        <f t="shared" ref="D21:E22" si="0">C21*5/100+C21</f>
        <v>1050000</v>
      </c>
      <c r="E21" s="392">
        <f t="shared" si="0"/>
        <v>1102500</v>
      </c>
    </row>
    <row r="22" spans="1:6" ht="15" thickBot="1">
      <c r="A22" s="364" t="s">
        <v>545</v>
      </c>
      <c r="B22" s="496">
        <v>147879239</v>
      </c>
      <c r="C22" s="497">
        <f>TRANSPORT!K133</f>
        <v>250600000</v>
      </c>
      <c r="D22" s="498">
        <f t="shared" si="0"/>
        <v>263130000</v>
      </c>
      <c r="E22" s="499">
        <f t="shared" si="0"/>
        <v>276286500</v>
      </c>
    </row>
    <row r="23" spans="1:6" ht="33" customHeight="1">
      <c r="A23" s="369" t="s">
        <v>167</v>
      </c>
      <c r="B23" s="500">
        <f>SUM(B21:B22)</f>
        <v>147879239</v>
      </c>
      <c r="C23" s="493">
        <f>SUM(C21:C22)</f>
        <v>251600000</v>
      </c>
      <c r="D23" s="492">
        <f>SUM(D21:D22)</f>
        <v>264180000</v>
      </c>
      <c r="E23" s="492">
        <f>SUM(E21:E22)</f>
        <v>277389000</v>
      </c>
    </row>
    <row r="24" spans="1:6" ht="32.15" customHeight="1">
      <c r="A24" s="347" t="s">
        <v>168</v>
      </c>
      <c r="B24" s="492">
        <f>SUM(B23+B16+B9)</f>
        <v>300738645</v>
      </c>
      <c r="C24" s="493">
        <f>SUM(C23+C16+C9)</f>
        <v>411098383</v>
      </c>
      <c r="D24" s="492">
        <f>SUM(D23+D16+D9)</f>
        <v>431390802.14999998</v>
      </c>
      <c r="E24" s="492">
        <f>SUM(E23+E16+E9)</f>
        <v>452960342.25749999</v>
      </c>
    </row>
    <row r="25" spans="1:6" ht="15">
      <c r="A25" s="2394"/>
      <c r="B25" s="2394"/>
      <c r="C25" s="2394"/>
      <c r="D25" s="2394"/>
      <c r="E25" s="2394"/>
      <c r="F25" s="2394"/>
    </row>
    <row r="26" spans="1:6" ht="66.75" customHeight="1">
      <c r="A26" s="1928" t="s">
        <v>247</v>
      </c>
      <c r="B26" s="1928"/>
      <c r="C26" s="1928"/>
      <c r="D26" s="1928"/>
      <c r="E26" s="1928"/>
    </row>
    <row r="27" spans="1:6" ht="28.5" thickBot="1">
      <c r="A27" s="2177" t="s">
        <v>169</v>
      </c>
      <c r="B27" s="501" t="s">
        <v>240</v>
      </c>
      <c r="C27" s="157" t="s">
        <v>241</v>
      </c>
      <c r="D27" s="2178" t="s">
        <v>242</v>
      </c>
      <c r="E27" s="2179"/>
    </row>
    <row r="28" spans="1:6" ht="15" thickBot="1">
      <c r="A28" s="2225"/>
      <c r="B28" s="1492" t="s">
        <v>155</v>
      </c>
      <c r="C28" s="1493" t="s">
        <v>156</v>
      </c>
      <c r="D28" s="1494" t="s">
        <v>778</v>
      </c>
      <c r="E28" s="1494" t="s">
        <v>913</v>
      </c>
    </row>
    <row r="29" spans="1:6" ht="30" customHeight="1" thickBot="1">
      <c r="A29" s="371" t="s">
        <v>170</v>
      </c>
      <c r="B29" s="2184"/>
      <c r="C29" s="2185"/>
      <c r="D29" s="2185"/>
      <c r="E29" s="2186"/>
    </row>
    <row r="30" spans="1:6">
      <c r="A30" s="354" t="s">
        <v>171</v>
      </c>
      <c r="B30" s="375">
        <v>45522320</v>
      </c>
      <c r="C30" s="384">
        <f>TRANSPORT!M16</f>
        <v>57848383</v>
      </c>
      <c r="D30" s="375">
        <f t="shared" ref="D30:E37" si="1">C30*5/100+C30</f>
        <v>60740802.149999999</v>
      </c>
      <c r="E30" s="375">
        <f t="shared" si="1"/>
        <v>63777842.2575</v>
      </c>
    </row>
    <row r="31" spans="1:6">
      <c r="A31" s="354" t="s">
        <v>172</v>
      </c>
      <c r="B31" s="375">
        <v>42009485</v>
      </c>
      <c r="C31" s="384">
        <f>TRANSPORT!M114</f>
        <v>35966884</v>
      </c>
      <c r="D31" s="375">
        <f t="shared" si="1"/>
        <v>37765228.200000003</v>
      </c>
      <c r="E31" s="375">
        <f>D31*5/100+D31</f>
        <v>39653489.609999999</v>
      </c>
    </row>
    <row r="32" spans="1:6">
      <c r="A32" s="354" t="s">
        <v>173</v>
      </c>
      <c r="B32" s="376">
        <v>0</v>
      </c>
      <c r="C32" s="384">
        <v>0</v>
      </c>
      <c r="D32" s="375">
        <f t="shared" si="1"/>
        <v>0</v>
      </c>
      <c r="E32" s="375">
        <f>D32*5/100+D32</f>
        <v>0</v>
      </c>
    </row>
    <row r="33" spans="1:6" ht="15" thickBot="1">
      <c r="A33" s="354" t="s">
        <v>174</v>
      </c>
      <c r="B33" s="375">
        <v>8810022</v>
      </c>
      <c r="C33" s="384">
        <f>TRANSPORT!M127</f>
        <v>3033116</v>
      </c>
      <c r="D33" s="375">
        <f t="shared" si="1"/>
        <v>3184771.8</v>
      </c>
      <c r="E33" s="375">
        <f>D33*5/100+D33</f>
        <v>3344010.3899999997</v>
      </c>
    </row>
    <row r="34" spans="1:6" ht="28" customHeight="1" thickBot="1">
      <c r="A34" s="347" t="s">
        <v>175</v>
      </c>
      <c r="B34" s="2311"/>
      <c r="C34" s="2273"/>
      <c r="D34" s="2188"/>
      <c r="E34" s="2189"/>
    </row>
    <row r="35" spans="1:6" ht="15" thickBot="1">
      <c r="A35" s="364" t="s">
        <v>176</v>
      </c>
      <c r="B35" s="116">
        <v>0</v>
      </c>
      <c r="C35" s="132">
        <v>0</v>
      </c>
      <c r="D35" s="378">
        <f t="shared" si="1"/>
        <v>0</v>
      </c>
      <c r="E35" s="378">
        <f>D35*5/100+D35</f>
        <v>0</v>
      </c>
    </row>
    <row r="36" spans="1:6" ht="15" thickBot="1">
      <c r="A36" s="364" t="s">
        <v>177</v>
      </c>
      <c r="B36" s="116">
        <v>0</v>
      </c>
      <c r="C36" s="132">
        <v>0</v>
      </c>
      <c r="D36" s="378">
        <f t="shared" si="1"/>
        <v>0</v>
      </c>
      <c r="E36" s="378">
        <f>D36*5/100+D36</f>
        <v>0</v>
      </c>
    </row>
    <row r="37" spans="1:6" ht="15" thickBot="1">
      <c r="A37" s="1517" t="s">
        <v>850</v>
      </c>
      <c r="B37" s="802">
        <v>204396818</v>
      </c>
      <c r="C37" s="1480">
        <f>TRANSPORT!M131</f>
        <v>314500000</v>
      </c>
      <c r="D37" s="378">
        <f t="shared" si="1"/>
        <v>330225000</v>
      </c>
      <c r="E37" s="378">
        <f>D37*5/100+D37</f>
        <v>346736250</v>
      </c>
    </row>
    <row r="38" spans="1:6" ht="27" customHeight="1" thickBot="1">
      <c r="A38" s="347" t="s">
        <v>179</v>
      </c>
      <c r="B38" s="381">
        <f>SUM(B30+B31+B32+B33+B35+B36+B37)</f>
        <v>300738645</v>
      </c>
      <c r="C38" s="382">
        <f>SUM(C30+C31+C32+C33+C35+C36+C37)</f>
        <v>411348383</v>
      </c>
      <c r="D38" s="381">
        <f>SUM(D30+D31+D32+D33+D35+D36+D37)</f>
        <v>431915802.14999998</v>
      </c>
      <c r="E38" s="381">
        <f>SUM(E30+E31+E32+E33+E35+E36+E37)</f>
        <v>453511592.25749999</v>
      </c>
    </row>
    <row r="39" spans="1:6" ht="15">
      <c r="A39" s="2394"/>
      <c r="B39" s="2394"/>
      <c r="C39" s="2394"/>
      <c r="D39" s="2394"/>
      <c r="E39" s="2394"/>
      <c r="F39" s="2394"/>
    </row>
    <row r="40" spans="1:6" ht="51" customHeight="1">
      <c r="A40" s="1928" t="s">
        <v>180</v>
      </c>
      <c r="B40" s="1928"/>
      <c r="C40" s="1928"/>
      <c r="D40" s="1928"/>
      <c r="E40" s="1928"/>
    </row>
    <row r="41" spans="1:6" ht="24" customHeight="1" thickBot="1">
      <c r="A41" s="2177" t="s">
        <v>169</v>
      </c>
      <c r="B41" s="361" t="s">
        <v>240</v>
      </c>
      <c r="C41" s="362" t="s">
        <v>241</v>
      </c>
      <c r="D41" s="2190" t="s">
        <v>242</v>
      </c>
      <c r="E41" s="2191"/>
    </row>
    <row r="42" spans="1:6" ht="15" thickBot="1">
      <c r="A42" s="2225"/>
      <c r="B42" s="1492" t="s">
        <v>155</v>
      </c>
      <c r="C42" s="1493" t="s">
        <v>156</v>
      </c>
      <c r="D42" s="1494" t="s">
        <v>778</v>
      </c>
      <c r="E42" s="1494" t="s">
        <v>913</v>
      </c>
    </row>
    <row r="43" spans="1:6" ht="28" customHeight="1" thickBot="1">
      <c r="A43" s="2192" t="s">
        <v>181</v>
      </c>
      <c r="B43" s="2193"/>
      <c r="C43" s="2193"/>
      <c r="D43" s="2193"/>
      <c r="E43" s="2194"/>
    </row>
    <row r="44" spans="1:6" ht="27" customHeight="1">
      <c r="A44" s="502" t="s">
        <v>182</v>
      </c>
      <c r="B44" s="2395"/>
      <c r="C44" s="2396"/>
      <c r="D44" s="2396"/>
      <c r="E44" s="2397"/>
    </row>
    <row r="45" spans="1:6">
      <c r="A45" s="354" t="s">
        <v>171</v>
      </c>
      <c r="B45" s="383">
        <v>45522320</v>
      </c>
      <c r="C45" s="391">
        <f>TRANSPORT!D16</f>
        <v>57848383</v>
      </c>
      <c r="D45" s="383">
        <f t="shared" ref="D45:E50" si="2">C45*5/100+C45</f>
        <v>60740802.149999999</v>
      </c>
      <c r="E45" s="383">
        <f t="shared" si="2"/>
        <v>63777842.2575</v>
      </c>
    </row>
    <row r="46" spans="1:6">
      <c r="A46" s="354" t="s">
        <v>172</v>
      </c>
      <c r="B46" s="383">
        <v>38650285</v>
      </c>
      <c r="C46" s="391">
        <f>TRANSPORT!D114</f>
        <v>26525598</v>
      </c>
      <c r="D46" s="383">
        <f t="shared" si="2"/>
        <v>27851877.899999999</v>
      </c>
      <c r="E46" s="383">
        <f>D46*5/100+D46</f>
        <v>29244471.794999998</v>
      </c>
    </row>
    <row r="47" spans="1:6">
      <c r="A47" s="354" t="s">
        <v>173</v>
      </c>
      <c r="B47" s="355">
        <v>0</v>
      </c>
      <c r="C47" s="391">
        <v>0</v>
      </c>
      <c r="D47" s="383">
        <f t="shared" si="2"/>
        <v>0</v>
      </c>
      <c r="E47" s="383">
        <f>D47*5/100+D47</f>
        <v>0</v>
      </c>
    </row>
    <row r="48" spans="1:6">
      <c r="A48" s="354" t="s">
        <v>174</v>
      </c>
      <c r="B48" s="383">
        <v>2345779</v>
      </c>
      <c r="C48" s="391">
        <f>TRANSPORT!D127</f>
        <v>3033116</v>
      </c>
      <c r="D48" s="383">
        <f t="shared" si="2"/>
        <v>3184771.8</v>
      </c>
      <c r="E48" s="383">
        <f>D48*5/100+D48</f>
        <v>3344010.3899999997</v>
      </c>
    </row>
    <row r="49" spans="1:6" ht="27" customHeight="1">
      <c r="A49" s="347" t="s">
        <v>175</v>
      </c>
      <c r="B49" s="2195"/>
      <c r="C49" s="2196"/>
      <c r="D49" s="2196"/>
      <c r="E49" s="2197"/>
    </row>
    <row r="50" spans="1:6">
      <c r="A50" s="354" t="s">
        <v>176</v>
      </c>
      <c r="B50" s="355">
        <v>0</v>
      </c>
      <c r="C50" s="356">
        <v>0</v>
      </c>
      <c r="D50" s="392">
        <f t="shared" si="2"/>
        <v>0</v>
      </c>
      <c r="E50" s="392">
        <f>D50*5/100+D50</f>
        <v>0</v>
      </c>
    </row>
    <row r="51" spans="1:6" ht="15" thickBot="1">
      <c r="A51" s="354" t="s">
        <v>183</v>
      </c>
      <c r="B51" s="355">
        <v>0</v>
      </c>
      <c r="C51" s="356">
        <v>0</v>
      </c>
      <c r="D51" s="392">
        <f>C51*5/100+C51</f>
        <v>0</v>
      </c>
      <c r="E51" s="392">
        <f>D51*5/100+D51</f>
        <v>0</v>
      </c>
    </row>
    <row r="52" spans="1:6" ht="15" thickBot="1">
      <c r="A52" s="1517" t="s">
        <v>850</v>
      </c>
      <c r="B52" s="383">
        <v>36517579</v>
      </c>
      <c r="C52" s="356">
        <f>TRANSPORT!D131</f>
        <v>70000000</v>
      </c>
      <c r="D52" s="392">
        <f>C52*5/100+C52</f>
        <v>73500000</v>
      </c>
      <c r="E52" s="392">
        <f>D52*5/100+D52</f>
        <v>77175000</v>
      </c>
    </row>
    <row r="53" spans="1:6" ht="35.15" customHeight="1" thickBot="1">
      <c r="A53" s="388" t="s">
        <v>184</v>
      </c>
      <c r="B53" s="359">
        <f>SUM(B45+B46+B47+B48+B50+B51+B52)</f>
        <v>123035963</v>
      </c>
      <c r="C53" s="359">
        <f>SUM(C45+C46+C47+C48+C50+C51+C52)</f>
        <v>157407097</v>
      </c>
      <c r="D53" s="359">
        <f>SUM(D45+D46+D47+D48+D50+D51+D52)</f>
        <v>165277451.84999999</v>
      </c>
      <c r="E53" s="359">
        <f>SUM(E45+E46+E47+E48+E50+E51+E52)</f>
        <v>173541324.4425</v>
      </c>
    </row>
    <row r="54" spans="1:6">
      <c r="A54" s="1925"/>
      <c r="B54" s="1919"/>
      <c r="C54" s="1919"/>
      <c r="D54" s="1919"/>
      <c r="E54" s="1920"/>
      <c r="F54" s="277"/>
    </row>
    <row r="55" spans="1:6" ht="34" customHeight="1">
      <c r="A55" s="2182" t="s">
        <v>185</v>
      </c>
      <c r="B55" s="2096"/>
      <c r="C55" s="2096"/>
      <c r="D55" s="2178"/>
      <c r="E55" s="2179"/>
    </row>
    <row r="56" spans="1:6" ht="15" thickBot="1">
      <c r="A56" s="2224" t="s">
        <v>169</v>
      </c>
      <c r="B56" s="345" t="s">
        <v>240</v>
      </c>
      <c r="C56" s="389" t="s">
        <v>241</v>
      </c>
      <c r="D56" s="2169" t="s">
        <v>242</v>
      </c>
      <c r="E56" s="2170"/>
    </row>
    <row r="57" spans="1:6" ht="15" thickBot="1">
      <c r="A57" s="2225"/>
      <c r="B57" s="1492" t="s">
        <v>155</v>
      </c>
      <c r="C57" s="1493" t="s">
        <v>156</v>
      </c>
      <c r="D57" s="1494" t="s">
        <v>778</v>
      </c>
      <c r="E57" s="1494" t="s">
        <v>913</v>
      </c>
    </row>
    <row r="58" spans="1:6" ht="30" customHeight="1" thickBot="1">
      <c r="A58" s="347" t="s">
        <v>182</v>
      </c>
      <c r="B58" s="2198"/>
      <c r="C58" s="2199"/>
      <c r="D58" s="2199"/>
      <c r="E58" s="2200"/>
    </row>
    <row r="59" spans="1:6">
      <c r="A59" s="390" t="s">
        <v>171</v>
      </c>
      <c r="B59" s="383">
        <v>45522320</v>
      </c>
      <c r="C59" s="391">
        <v>61602360</v>
      </c>
      <c r="D59" s="391">
        <f t="shared" ref="D59:E64" si="3">C59*5/100+C59</f>
        <v>64682478</v>
      </c>
      <c r="E59" s="391">
        <f t="shared" si="3"/>
        <v>67916601.900000006</v>
      </c>
    </row>
    <row r="60" spans="1:6">
      <c r="A60" s="354" t="s">
        <v>172</v>
      </c>
      <c r="B60" s="383">
        <v>38650285</v>
      </c>
      <c r="C60" s="391">
        <v>30077624</v>
      </c>
      <c r="D60" s="391">
        <f t="shared" si="3"/>
        <v>31581505.199999999</v>
      </c>
      <c r="E60" s="391">
        <f>D60*5/100+D60</f>
        <v>33160580.460000001</v>
      </c>
    </row>
    <row r="61" spans="1:6">
      <c r="A61" s="354" t="s">
        <v>173</v>
      </c>
      <c r="B61" s="355">
        <v>0</v>
      </c>
      <c r="C61" s="391">
        <v>0</v>
      </c>
      <c r="D61" s="391">
        <f t="shared" si="3"/>
        <v>0</v>
      </c>
      <c r="E61" s="391">
        <f>D61*5/100+D61</f>
        <v>0</v>
      </c>
    </row>
    <row r="62" spans="1:6">
      <c r="A62" s="354" t="s">
        <v>174</v>
      </c>
      <c r="B62" s="383">
        <v>2345779</v>
      </c>
      <c r="C62" s="391">
        <v>1930022</v>
      </c>
      <c r="D62" s="391">
        <f t="shared" si="3"/>
        <v>2026523.1</v>
      </c>
      <c r="E62" s="391">
        <f>D62*5/100+D62</f>
        <v>2127849.2549999999</v>
      </c>
    </row>
    <row r="63" spans="1:6" ht="27" customHeight="1">
      <c r="A63" s="347" t="s">
        <v>175</v>
      </c>
      <c r="B63" s="2195"/>
      <c r="C63" s="2196"/>
      <c r="D63" s="2196"/>
      <c r="E63" s="2197"/>
    </row>
    <row r="64" spans="1:6">
      <c r="A64" s="372" t="s">
        <v>176</v>
      </c>
      <c r="B64" s="385">
        <v>0</v>
      </c>
      <c r="C64" s="393">
        <v>0</v>
      </c>
      <c r="D64" s="387">
        <f t="shared" si="3"/>
        <v>0</v>
      </c>
      <c r="E64" s="387">
        <f>D64*5/100+D64</f>
        <v>0</v>
      </c>
    </row>
    <row r="65" spans="1:6" ht="15" thickBot="1">
      <c r="A65" s="354" t="s">
        <v>183</v>
      </c>
      <c r="B65" s="355">
        <v>0</v>
      </c>
      <c r="C65" s="393">
        <v>0</v>
      </c>
      <c r="D65" s="387">
        <f>C65*5/100+C65</f>
        <v>0</v>
      </c>
      <c r="E65" s="387">
        <f>D65*5/100+D65</f>
        <v>0</v>
      </c>
    </row>
    <row r="66" spans="1:6" ht="15" thickBot="1">
      <c r="A66" s="1517" t="s">
        <v>850</v>
      </c>
      <c r="B66" s="383">
        <v>36517579</v>
      </c>
      <c r="C66" s="393">
        <v>191982628</v>
      </c>
      <c r="D66" s="387">
        <f>C66*5/100+C66</f>
        <v>201581759.40000001</v>
      </c>
      <c r="E66" s="387">
        <f>D66*5/100+D66</f>
        <v>211660847.37</v>
      </c>
    </row>
    <row r="67" spans="1:6" ht="27" customHeight="1" thickBot="1">
      <c r="A67" s="357" t="s">
        <v>184</v>
      </c>
      <c r="B67" s="358">
        <f>SUM(B59+B60+B61+B62+B64+B65+B66)</f>
        <v>123035963</v>
      </c>
      <c r="C67" s="359">
        <f>SUM(C59+C60+C61+C62+C64+C65+C66)</f>
        <v>285592634</v>
      </c>
      <c r="D67" s="358">
        <f>SUM(D59+D60+D61+D62+D64+D65+D66)</f>
        <v>299872265.69999999</v>
      </c>
      <c r="E67" s="358">
        <f>SUM(E59+E60+E61+E62+E64+E65+E66)</f>
        <v>314865878.98500001</v>
      </c>
    </row>
    <row r="68" spans="1:6">
      <c r="A68" s="2081"/>
      <c r="B68" s="2257"/>
      <c r="C68" s="2257"/>
      <c r="D68" s="2257"/>
      <c r="E68" s="2082"/>
      <c r="F68" s="349"/>
    </row>
    <row r="69" spans="1:6" ht="37" customHeight="1">
      <c r="A69" s="2182" t="s">
        <v>540</v>
      </c>
      <c r="B69" s="2096"/>
      <c r="C69" s="2096"/>
      <c r="D69" s="2178"/>
      <c r="E69" s="2179"/>
    </row>
    <row r="70" spans="1:6" ht="15" thickBot="1">
      <c r="A70" s="2224" t="s">
        <v>169</v>
      </c>
      <c r="B70" s="345" t="s">
        <v>240</v>
      </c>
      <c r="C70" s="389" t="s">
        <v>241</v>
      </c>
      <c r="D70" s="2169" t="s">
        <v>242</v>
      </c>
      <c r="E70" s="2170"/>
    </row>
    <row r="71" spans="1:6" ht="15" thickBot="1">
      <c r="A71" s="2225"/>
      <c r="B71" s="1492" t="s">
        <v>155</v>
      </c>
      <c r="C71" s="1493" t="s">
        <v>156</v>
      </c>
      <c r="D71" s="1494" t="s">
        <v>778</v>
      </c>
      <c r="E71" s="1494" t="s">
        <v>913</v>
      </c>
    </row>
    <row r="72" spans="1:6" ht="24" customHeight="1" thickBot="1">
      <c r="A72" s="347" t="s">
        <v>182</v>
      </c>
      <c r="B72" s="2195"/>
      <c r="C72" s="2202"/>
      <c r="D72" s="2196"/>
      <c r="E72" s="2197"/>
    </row>
    <row r="73" spans="1:6">
      <c r="A73" s="390" t="s">
        <v>171</v>
      </c>
      <c r="B73" s="503">
        <v>0</v>
      </c>
      <c r="C73" s="504">
        <f>TRANSPORT!H16</f>
        <v>0</v>
      </c>
      <c r="D73" s="418">
        <f t="shared" ref="D73:E78" si="4">C73*5/100+C73</f>
        <v>0</v>
      </c>
      <c r="E73" s="418">
        <f t="shared" si="4"/>
        <v>0</v>
      </c>
    </row>
    <row r="74" spans="1:6">
      <c r="A74" s="354" t="s">
        <v>172</v>
      </c>
      <c r="B74" s="505">
        <v>3359200</v>
      </c>
      <c r="C74" s="370">
        <f>TRANSPORT!H114</f>
        <v>2091286</v>
      </c>
      <c r="D74" s="418">
        <f t="shared" si="4"/>
        <v>2195850.2999999998</v>
      </c>
      <c r="E74" s="418">
        <f>D74*5/100+D74</f>
        <v>2305642.8149999999</v>
      </c>
    </row>
    <row r="75" spans="1:6">
      <c r="A75" s="354" t="s">
        <v>173</v>
      </c>
      <c r="B75" s="506">
        <v>0</v>
      </c>
      <c r="C75" s="504">
        <f>TRANSPORT!H18</f>
        <v>0</v>
      </c>
      <c r="D75" s="418">
        <f t="shared" si="4"/>
        <v>0</v>
      </c>
      <c r="E75" s="418">
        <f>D75*5/100+D75</f>
        <v>0</v>
      </c>
    </row>
    <row r="76" spans="1:6">
      <c r="A76" s="354" t="s">
        <v>174</v>
      </c>
      <c r="B76" s="505">
        <v>6464243</v>
      </c>
      <c r="C76" s="370">
        <f>TRANSPORT!H127</f>
        <v>0</v>
      </c>
      <c r="D76" s="418">
        <f t="shared" si="4"/>
        <v>0</v>
      </c>
      <c r="E76" s="418">
        <f>D76*5/100+D76</f>
        <v>0</v>
      </c>
    </row>
    <row r="77" spans="1:6" ht="28" customHeight="1">
      <c r="A77" s="347" t="s">
        <v>175</v>
      </c>
      <c r="B77" s="2198"/>
      <c r="C77" s="2398"/>
      <c r="D77" s="2199"/>
      <c r="E77" s="2200"/>
    </row>
    <row r="78" spans="1:6">
      <c r="A78" s="354" t="s">
        <v>176</v>
      </c>
      <c r="B78" s="355">
        <v>0</v>
      </c>
      <c r="C78" s="356">
        <v>0</v>
      </c>
      <c r="D78" s="392">
        <f t="shared" si="4"/>
        <v>0</v>
      </c>
      <c r="E78" s="392">
        <f>D78*5/100+D78</f>
        <v>0</v>
      </c>
    </row>
    <row r="79" spans="1:6" ht="15" thickBot="1">
      <c r="A79" s="354" t="s">
        <v>183</v>
      </c>
      <c r="B79" s="355">
        <v>0</v>
      </c>
      <c r="C79" s="356">
        <v>0</v>
      </c>
      <c r="D79" s="392">
        <f>C79*5/100+C79</f>
        <v>0</v>
      </c>
      <c r="E79" s="392">
        <f>D79*5/100+D79</f>
        <v>0</v>
      </c>
    </row>
    <row r="80" spans="1:6" ht="15" thickBot="1">
      <c r="A80" s="1517" t="s">
        <v>850</v>
      </c>
      <c r="B80" s="383">
        <v>20000000</v>
      </c>
      <c r="C80" s="391">
        <f>TRANSPORT!H131</f>
        <v>0</v>
      </c>
      <c r="D80" s="392">
        <f>C80*5/100+C80</f>
        <v>0</v>
      </c>
      <c r="E80" s="392">
        <f>D80*5/100+D80</f>
        <v>0</v>
      </c>
    </row>
    <row r="81" spans="1:6" ht="29.15" customHeight="1" thickBot="1">
      <c r="A81" s="388" t="s">
        <v>184</v>
      </c>
      <c r="B81" s="359">
        <f>SUM(B73+B74+B75+B76+B78+B79+B80)</f>
        <v>29823443</v>
      </c>
      <c r="C81" s="359">
        <f>SUM(C73+C74+C75+C76+C78+C79+C80)</f>
        <v>2091286</v>
      </c>
      <c r="D81" s="359">
        <f>SUM(D73+D74+D75+D76+D78+D79+D80)</f>
        <v>2195850.2999999998</v>
      </c>
      <c r="E81" s="359">
        <f>SUM(E73+E74+E75+E76+E78+E79+E80)</f>
        <v>2305642.8149999999</v>
      </c>
    </row>
    <row r="82" spans="1:6">
      <c r="A82" s="1925"/>
      <c r="B82" s="1919"/>
      <c r="C82" s="1919"/>
      <c r="D82" s="1919"/>
      <c r="E82" s="1920"/>
      <c r="F82" s="277"/>
    </row>
    <row r="83" spans="1:6" ht="25" customHeight="1">
      <c r="A83" s="2182" t="s">
        <v>541</v>
      </c>
      <c r="B83" s="2096"/>
      <c r="C83" s="2096"/>
      <c r="D83" s="2178"/>
      <c r="E83" s="2179"/>
    </row>
    <row r="84" spans="1:6" ht="15" thickBot="1">
      <c r="A84" s="2224" t="s">
        <v>169</v>
      </c>
      <c r="B84" s="345" t="s">
        <v>240</v>
      </c>
      <c r="C84" s="346" t="s">
        <v>241</v>
      </c>
      <c r="D84" s="2169" t="s">
        <v>242</v>
      </c>
      <c r="E84" s="2170"/>
    </row>
    <row r="85" spans="1:6" ht="15" thickBot="1">
      <c r="A85" s="2225"/>
      <c r="B85" s="1492" t="s">
        <v>155</v>
      </c>
      <c r="C85" s="1493" t="s">
        <v>156</v>
      </c>
      <c r="D85" s="1494" t="s">
        <v>778</v>
      </c>
      <c r="E85" s="1494" t="s">
        <v>913</v>
      </c>
    </row>
    <row r="86" spans="1:6" ht="28" customHeight="1" thickBot="1">
      <c r="A86" s="347" t="s">
        <v>182</v>
      </c>
      <c r="B86" s="2198"/>
      <c r="C86" s="2199"/>
      <c r="D86" s="2199"/>
      <c r="E86" s="2200"/>
    </row>
    <row r="87" spans="1:6">
      <c r="A87" s="354" t="s">
        <v>171</v>
      </c>
      <c r="B87" s="399">
        <v>0</v>
      </c>
      <c r="C87" s="395">
        <f>TRANSPORT!E16</f>
        <v>0</v>
      </c>
      <c r="D87" s="392">
        <f t="shared" ref="D87:E92" si="5">C87*5/100+C87</f>
        <v>0</v>
      </c>
      <c r="E87" s="392">
        <f t="shared" si="5"/>
        <v>0</v>
      </c>
    </row>
    <row r="88" spans="1:6">
      <c r="A88" s="397" t="s">
        <v>172</v>
      </c>
      <c r="B88" s="370">
        <v>812600</v>
      </c>
      <c r="C88" s="370">
        <f>TRANSPORT!E114</f>
        <v>1220643</v>
      </c>
      <c r="D88" s="392">
        <f t="shared" si="5"/>
        <v>1281675.1499999999</v>
      </c>
      <c r="E88" s="392">
        <f>D88*5/100+D88</f>
        <v>1345758.9075</v>
      </c>
    </row>
    <row r="89" spans="1:6">
      <c r="A89" s="364" t="s">
        <v>173</v>
      </c>
      <c r="B89" s="507">
        <v>0</v>
      </c>
      <c r="C89" s="504">
        <f>TRANSPORT!E18</f>
        <v>0</v>
      </c>
      <c r="D89" s="392">
        <f t="shared" si="5"/>
        <v>0</v>
      </c>
      <c r="E89" s="392">
        <f>D89*5/100+D89</f>
        <v>0</v>
      </c>
    </row>
    <row r="90" spans="1:6">
      <c r="A90" s="354" t="s">
        <v>174</v>
      </c>
      <c r="B90" s="383">
        <v>0</v>
      </c>
      <c r="C90" s="3">
        <f>TRANSPORT!E127</f>
        <v>0</v>
      </c>
      <c r="D90" s="392">
        <f t="shared" si="5"/>
        <v>0</v>
      </c>
      <c r="E90" s="392">
        <f>D90*5/100+D90</f>
        <v>0</v>
      </c>
    </row>
    <row r="91" spans="1:6" ht="25" customHeight="1">
      <c r="A91" s="347" t="s">
        <v>175</v>
      </c>
      <c r="B91" s="2198"/>
      <c r="C91" s="2199"/>
      <c r="D91" s="2199"/>
      <c r="E91" s="2200"/>
    </row>
    <row r="92" spans="1:6">
      <c r="A92" s="354" t="s">
        <v>176</v>
      </c>
      <c r="B92" s="355">
        <v>0</v>
      </c>
      <c r="C92" s="356">
        <v>0</v>
      </c>
      <c r="D92" s="392">
        <f t="shared" si="5"/>
        <v>0</v>
      </c>
      <c r="E92" s="392">
        <f>D92*5/100+D92</f>
        <v>0</v>
      </c>
    </row>
    <row r="93" spans="1:6" ht="15" thickBot="1">
      <c r="A93" s="354" t="s">
        <v>183</v>
      </c>
      <c r="B93" s="355">
        <v>0</v>
      </c>
      <c r="C93" s="356">
        <v>0</v>
      </c>
      <c r="D93" s="392">
        <f>C93*5/100+C93</f>
        <v>0</v>
      </c>
      <c r="E93" s="392">
        <f>D93*5/100+D93</f>
        <v>0</v>
      </c>
    </row>
    <row r="94" spans="1:6" ht="15" thickBot="1">
      <c r="A94" s="1517" t="s">
        <v>850</v>
      </c>
      <c r="B94" s="383">
        <v>20000000</v>
      </c>
      <c r="C94" s="391">
        <f>TRANSPORT!E131</f>
        <v>0</v>
      </c>
      <c r="D94" s="392">
        <f>C94*5/100+C94</f>
        <v>0</v>
      </c>
      <c r="E94" s="392">
        <f>D94*5/100+D94</f>
        <v>0</v>
      </c>
    </row>
    <row r="95" spans="1:6" ht="30" customHeight="1" thickBot="1">
      <c r="A95" s="357" t="s">
        <v>184</v>
      </c>
      <c r="B95" s="358">
        <f>SUM(B87+B88+B89+B90+B92+B93+B94)</f>
        <v>20812600</v>
      </c>
      <c r="C95" s="359">
        <f>SUM(C87+C88+C89+C90+C92+C93+C94)</f>
        <v>1220643</v>
      </c>
      <c r="D95" s="358">
        <f>SUM(D87+D88+D89+D90+D92+D93+D94)</f>
        <v>1281675.1499999999</v>
      </c>
      <c r="E95" s="358">
        <f>SUM(E87+E88+E89+E90+E92+E93+E94)</f>
        <v>1345758.9075</v>
      </c>
    </row>
    <row r="96" spans="1:6" ht="15" thickBot="1">
      <c r="A96" s="2296"/>
      <c r="B96" s="2297"/>
      <c r="C96" s="2297"/>
      <c r="D96" s="2297"/>
      <c r="E96" s="2298"/>
      <c r="F96" s="509"/>
    </row>
    <row r="97" spans="1:6" ht="26.15" customHeight="1" thickBot="1">
      <c r="A97" s="2399" t="s">
        <v>542</v>
      </c>
      <c r="B97" s="2257"/>
      <c r="C97" s="2257"/>
      <c r="D97" s="2257"/>
      <c r="E97" s="2400"/>
    </row>
    <row r="98" spans="1:6" ht="15" thickBot="1">
      <c r="A98" s="2177" t="s">
        <v>169</v>
      </c>
      <c r="B98" s="1370" t="s">
        <v>240</v>
      </c>
      <c r="C98" s="1371" t="s">
        <v>241</v>
      </c>
      <c r="D98" s="2401" t="s">
        <v>242</v>
      </c>
      <c r="E98" s="2402"/>
      <c r="F98" s="368"/>
    </row>
    <row r="99" spans="1:6" ht="15" thickBot="1">
      <c r="A99" s="2182"/>
      <c r="B99" s="1525" t="s">
        <v>155</v>
      </c>
      <c r="C99" s="1526" t="s">
        <v>156</v>
      </c>
      <c r="D99" s="1527" t="s">
        <v>778</v>
      </c>
      <c r="E99" s="1528" t="s">
        <v>913</v>
      </c>
      <c r="F99" s="368"/>
    </row>
    <row r="100" spans="1:6" ht="28" customHeight="1" thickBot="1">
      <c r="A100" s="1266" t="s">
        <v>182</v>
      </c>
      <c r="B100" s="2403"/>
      <c r="C100" s="2404"/>
      <c r="D100" s="2404"/>
      <c r="E100" s="2405"/>
      <c r="F100" s="368"/>
    </row>
    <row r="101" spans="1:6" ht="15" thickBot="1">
      <c r="A101" s="364" t="s">
        <v>171</v>
      </c>
      <c r="B101" s="1264">
        <v>0</v>
      </c>
      <c r="C101" s="1264">
        <f>TRANSPORT!F16</f>
        <v>0</v>
      </c>
      <c r="D101" s="1369">
        <f t="shared" ref="D101:E106" si="6">C101*5/100+C101</f>
        <v>0</v>
      </c>
      <c r="E101" s="405">
        <f t="shared" si="6"/>
        <v>0</v>
      </c>
      <c r="F101" s="368"/>
    </row>
    <row r="102" spans="1:6" ht="15" thickBot="1">
      <c r="A102" s="364" t="s">
        <v>172</v>
      </c>
      <c r="B102" s="1264">
        <v>695000</v>
      </c>
      <c r="C102" s="1264">
        <f>TRANSPORT!F114</f>
        <v>620643</v>
      </c>
      <c r="D102" s="1264">
        <f t="shared" si="6"/>
        <v>651675.15</v>
      </c>
      <c r="E102" s="1264">
        <f>D102*5/100+D102</f>
        <v>684258.90749999997</v>
      </c>
    </row>
    <row r="103" spans="1:6" ht="15" thickBot="1">
      <c r="A103" s="364" t="s">
        <v>173</v>
      </c>
      <c r="B103" s="1264">
        <v>0</v>
      </c>
      <c r="C103" s="1264">
        <v>0</v>
      </c>
      <c r="D103" s="1264">
        <f t="shared" si="6"/>
        <v>0</v>
      </c>
      <c r="E103" s="1264">
        <f>D103*5/100+D103</f>
        <v>0</v>
      </c>
      <c r="F103" s="368"/>
    </row>
    <row r="104" spans="1:6" ht="15" thickBot="1">
      <c r="A104" s="364" t="s">
        <v>174</v>
      </c>
      <c r="B104" s="1269">
        <v>3464243</v>
      </c>
      <c r="C104" s="1270">
        <f>TRANSPORT!F127</f>
        <v>0</v>
      </c>
      <c r="D104" s="1271">
        <f t="shared" si="6"/>
        <v>0</v>
      </c>
      <c r="E104" s="1369">
        <f>D104*5/100+D104</f>
        <v>0</v>
      </c>
      <c r="F104" s="368"/>
    </row>
    <row r="105" spans="1:6" ht="23.15" customHeight="1" thickBot="1">
      <c r="A105" s="347" t="s">
        <v>175</v>
      </c>
      <c r="B105" s="2406"/>
      <c r="C105" s="2407"/>
      <c r="D105" s="2407"/>
      <c r="E105" s="2408"/>
    </row>
    <row r="106" spans="1:6" ht="15" thickBot="1">
      <c r="A106" s="354" t="s">
        <v>176</v>
      </c>
      <c r="B106" s="355">
        <v>0</v>
      </c>
      <c r="C106" s="356">
        <v>0</v>
      </c>
      <c r="D106" s="355">
        <f t="shared" si="6"/>
        <v>0</v>
      </c>
      <c r="E106" s="355">
        <f t="shared" si="6"/>
        <v>0</v>
      </c>
    </row>
    <row r="107" spans="1:6" ht="15" thickBot="1">
      <c r="A107" s="354" t="s">
        <v>183</v>
      </c>
      <c r="B107" s="355">
        <v>0</v>
      </c>
      <c r="C107" s="356">
        <v>0</v>
      </c>
      <c r="D107" s="355">
        <f>C107*5/100+C107</f>
        <v>0</v>
      </c>
      <c r="E107" s="355">
        <f>D107*5/100+D107</f>
        <v>0</v>
      </c>
    </row>
    <row r="108" spans="1:6" ht="15" thickBot="1">
      <c r="A108" s="1517" t="s">
        <v>850</v>
      </c>
      <c r="B108" s="387">
        <v>0</v>
      </c>
      <c r="C108" s="510">
        <f>TRANSPORT!F131</f>
        <v>0</v>
      </c>
      <c r="D108" s="392">
        <f>C108*5/100+C108</f>
        <v>0</v>
      </c>
      <c r="E108" s="392">
        <f>D108*5/100+D108</f>
        <v>0</v>
      </c>
    </row>
    <row r="109" spans="1:6" ht="30" customHeight="1" thickBot="1">
      <c r="A109" s="357" t="s">
        <v>184</v>
      </c>
      <c r="B109" s="358">
        <f>SUM(B101+B102+B103+B104+B106+B107+B108)</f>
        <v>4159243</v>
      </c>
      <c r="C109" s="359">
        <f>SUM(C101+C102+C103+C104+C106+C107+C108)</f>
        <v>620643</v>
      </c>
      <c r="D109" s="358">
        <f>SUM(D101+D102+D103+D104+D106+D107+D108)</f>
        <v>651675.15</v>
      </c>
      <c r="E109" s="358">
        <f>SUM(E101+E102+E103+E104+E106+E107+E108)</f>
        <v>684258.90749999997</v>
      </c>
    </row>
    <row r="110" spans="1:6" ht="26.15" customHeight="1" thickBot="1">
      <c r="A110" s="2409" t="s">
        <v>834</v>
      </c>
      <c r="B110" s="2089"/>
      <c r="C110" s="2089"/>
      <c r="D110" s="2089"/>
      <c r="E110" s="2410"/>
    </row>
    <row r="111" spans="1:6" ht="15" thickBot="1">
      <c r="A111" s="2411" t="s">
        <v>169</v>
      </c>
      <c r="B111" s="1364" t="s">
        <v>240</v>
      </c>
      <c r="C111" s="1363" t="s">
        <v>241</v>
      </c>
      <c r="D111" s="2401" t="s">
        <v>242</v>
      </c>
      <c r="E111" s="2402"/>
      <c r="F111" s="368"/>
    </row>
    <row r="112" spans="1:6" ht="15" thickBot="1">
      <c r="A112" s="2412"/>
      <c r="B112" s="1529" t="s">
        <v>155</v>
      </c>
      <c r="C112" s="1530" t="s">
        <v>156</v>
      </c>
      <c r="D112" s="1494" t="s">
        <v>778</v>
      </c>
      <c r="E112" s="1531" t="s">
        <v>913</v>
      </c>
      <c r="F112" s="368"/>
    </row>
    <row r="113" spans="1:6" ht="28" customHeight="1" thickBot="1">
      <c r="A113" s="1266" t="s">
        <v>182</v>
      </c>
      <c r="B113" s="2404"/>
      <c r="C113" s="2404"/>
      <c r="D113" s="2404"/>
      <c r="E113" s="2405"/>
    </row>
    <row r="114" spans="1:6" ht="15" thickBot="1">
      <c r="A114" s="364" t="s">
        <v>171</v>
      </c>
      <c r="B114" s="1269">
        <v>0</v>
      </c>
      <c r="C114" s="408">
        <f>TRANSPORT!G16</f>
        <v>0</v>
      </c>
      <c r="D114" s="1270">
        <f t="shared" ref="D114:D117" si="7">C114*5/100+C114</f>
        <v>0</v>
      </c>
      <c r="E114" s="1365">
        <f t="shared" ref="E114" si="8">D114*5/100+D114</f>
        <v>0</v>
      </c>
      <c r="F114" s="368"/>
    </row>
    <row r="115" spans="1:6" ht="15" thickBot="1">
      <c r="A115" s="404" t="s">
        <v>172</v>
      </c>
      <c r="B115" s="1367">
        <v>1851600</v>
      </c>
      <c r="C115" s="1366">
        <f>TRANSPORT!G114</f>
        <v>250000</v>
      </c>
      <c r="D115" s="408">
        <f t="shared" si="7"/>
        <v>262500</v>
      </c>
      <c r="E115" s="1301">
        <f>D115*5/100+D115</f>
        <v>275625</v>
      </c>
      <c r="F115" s="368"/>
    </row>
    <row r="116" spans="1:6" ht="15" thickBot="1">
      <c r="A116" s="364" t="s">
        <v>173</v>
      </c>
      <c r="B116" s="1368">
        <v>0</v>
      </c>
      <c r="C116" s="1303">
        <v>0</v>
      </c>
      <c r="D116" s="1270">
        <f t="shared" si="7"/>
        <v>0</v>
      </c>
      <c r="E116" s="1270">
        <f>D116*5/100+D116</f>
        <v>0</v>
      </c>
    </row>
    <row r="117" spans="1:6" ht="15" thickBot="1">
      <c r="A117" s="364" t="s">
        <v>174</v>
      </c>
      <c r="B117" s="1286">
        <v>3000000</v>
      </c>
      <c r="C117" s="1270">
        <f>TRANSPORT!G127</f>
        <v>0</v>
      </c>
      <c r="D117" s="1270">
        <f t="shared" si="7"/>
        <v>0</v>
      </c>
      <c r="E117" s="1270">
        <f>D117*5/100+D117</f>
        <v>0</v>
      </c>
    </row>
    <row r="118" spans="1:6" ht="23.15" customHeight="1" thickBot="1">
      <c r="A118" s="1267" t="s">
        <v>175</v>
      </c>
      <c r="B118" s="2287"/>
      <c r="C118" s="2398"/>
      <c r="D118" s="2398"/>
      <c r="E118" s="2413"/>
    </row>
    <row r="119" spans="1:6" ht="15" thickBot="1">
      <c r="A119" s="354" t="s">
        <v>176</v>
      </c>
      <c r="B119" s="355">
        <v>0</v>
      </c>
      <c r="C119" s="356">
        <v>0</v>
      </c>
      <c r="D119" s="355">
        <f t="shared" ref="D119" si="9">C119*5/100+C119</f>
        <v>0</v>
      </c>
      <c r="E119" s="355">
        <f t="shared" ref="E119" si="10">D119*5/100+D119</f>
        <v>0</v>
      </c>
    </row>
    <row r="120" spans="1:6" ht="15" thickBot="1">
      <c r="A120" s="354" t="s">
        <v>183</v>
      </c>
      <c r="B120" s="355">
        <v>0</v>
      </c>
      <c r="C120" s="356">
        <v>0</v>
      </c>
      <c r="D120" s="355">
        <f>C120*5/100+C120</f>
        <v>0</v>
      </c>
      <c r="E120" s="355">
        <f>D120*5/100+D120</f>
        <v>0</v>
      </c>
    </row>
    <row r="121" spans="1:6" ht="15" thickBot="1">
      <c r="A121" s="1517" t="s">
        <v>850</v>
      </c>
      <c r="B121" s="387">
        <v>0</v>
      </c>
      <c r="C121" s="510">
        <f>TRANSPORT!G131</f>
        <v>0</v>
      </c>
      <c r="D121" s="392">
        <f>C121*5/100+C121</f>
        <v>0</v>
      </c>
      <c r="E121" s="392">
        <f>D121*5/100+D121</f>
        <v>0</v>
      </c>
    </row>
    <row r="122" spans="1:6" ht="30" customHeight="1" thickBot="1">
      <c r="A122" s="357" t="s">
        <v>184</v>
      </c>
      <c r="B122" s="358">
        <f>SUM(B114+B115+B116+B117+B119+B120+B121)</f>
        <v>4851600</v>
      </c>
      <c r="C122" s="359">
        <f>SUM(C114+C115+C116+C117+C119+C120+C121)</f>
        <v>250000</v>
      </c>
      <c r="D122" s="358">
        <f>SUM(D114+D115+D116+D117+D119+D120+D121)</f>
        <v>262500</v>
      </c>
      <c r="E122" s="358">
        <f>SUM(E114+E115+E116+E117+E119+E120+E121)</f>
        <v>275625</v>
      </c>
    </row>
    <row r="123" spans="1:6" ht="15" thickBot="1">
      <c r="A123" s="2081"/>
      <c r="B123" s="2257"/>
      <c r="C123" s="2257"/>
      <c r="D123" s="2257"/>
      <c r="E123" s="2082"/>
      <c r="F123" s="349"/>
    </row>
    <row r="124" spans="1:6" ht="29.15" customHeight="1">
      <c r="A124" s="2081" t="s">
        <v>543</v>
      </c>
      <c r="B124" s="2257"/>
      <c r="C124" s="2257"/>
      <c r="D124" s="2257"/>
      <c r="E124" s="2082"/>
      <c r="F124" s="277"/>
    </row>
    <row r="125" spans="1:6" ht="15" thickBot="1">
      <c r="A125" s="2177" t="s">
        <v>169</v>
      </c>
      <c r="B125" s="345" t="s">
        <v>240</v>
      </c>
      <c r="C125" s="389" t="s">
        <v>241</v>
      </c>
      <c r="D125" s="2190" t="s">
        <v>242</v>
      </c>
      <c r="E125" s="2191"/>
    </row>
    <row r="126" spans="1:6" ht="15" thickBot="1">
      <c r="A126" s="2225"/>
      <c r="B126" s="1492" t="s">
        <v>155</v>
      </c>
      <c r="C126" s="1493" t="s">
        <v>156</v>
      </c>
      <c r="D126" s="1494" t="s">
        <v>778</v>
      </c>
      <c r="E126" s="1494" t="s">
        <v>913</v>
      </c>
    </row>
    <row r="127" spans="1:6" ht="24" customHeight="1" thickBot="1">
      <c r="A127" s="347" t="s">
        <v>182</v>
      </c>
      <c r="B127" s="2195"/>
      <c r="C127" s="2196"/>
      <c r="D127" s="2196"/>
      <c r="E127" s="2197"/>
    </row>
    <row r="128" spans="1:6">
      <c r="A128" s="354" t="s">
        <v>171</v>
      </c>
      <c r="B128" s="399">
        <v>0</v>
      </c>
      <c r="C128" s="418">
        <f>TRANSPORT!L16</f>
        <v>0</v>
      </c>
      <c r="D128" s="392">
        <f t="shared" ref="D128:E133" si="11">C128*5/100+C128</f>
        <v>0</v>
      </c>
      <c r="E128" s="392">
        <f t="shared" si="11"/>
        <v>0</v>
      </c>
    </row>
    <row r="129" spans="1:6">
      <c r="A129" s="364" t="s">
        <v>172</v>
      </c>
      <c r="B129" s="370">
        <v>0</v>
      </c>
      <c r="C129" s="418">
        <f>TRANSPORT!L114</f>
        <v>7350000</v>
      </c>
      <c r="D129" s="392">
        <f t="shared" si="11"/>
        <v>7717500</v>
      </c>
      <c r="E129" s="392">
        <f>D129*5/100+D129</f>
        <v>8103375</v>
      </c>
    </row>
    <row r="130" spans="1:6">
      <c r="A130" s="364" t="s">
        <v>173</v>
      </c>
      <c r="B130" s="370">
        <v>0</v>
      </c>
      <c r="C130" s="418">
        <f>TRANSPORT!L18</f>
        <v>0</v>
      </c>
      <c r="D130" s="392">
        <f t="shared" si="11"/>
        <v>0</v>
      </c>
      <c r="E130" s="392">
        <f>D130*5/100+D130</f>
        <v>0</v>
      </c>
    </row>
    <row r="131" spans="1:6">
      <c r="A131" s="364" t="s">
        <v>174</v>
      </c>
      <c r="B131" s="370">
        <v>0</v>
      </c>
      <c r="C131" s="418">
        <f>TRANSPORT!L127</f>
        <v>0</v>
      </c>
      <c r="D131" s="392">
        <f t="shared" si="11"/>
        <v>0</v>
      </c>
      <c r="E131" s="392">
        <f>D131*5/100+D131</f>
        <v>0</v>
      </c>
    </row>
    <row r="132" spans="1:6" ht="27" customHeight="1">
      <c r="A132" s="347" t="s">
        <v>175</v>
      </c>
      <c r="B132" s="2292"/>
      <c r="C132" s="2196"/>
      <c r="D132" s="2196"/>
      <c r="E132" s="2197"/>
    </row>
    <row r="133" spans="1:6">
      <c r="A133" s="354" t="s">
        <v>176</v>
      </c>
      <c r="B133" s="355">
        <v>0</v>
      </c>
      <c r="C133" s="356">
        <v>0</v>
      </c>
      <c r="D133" s="355">
        <f t="shared" si="11"/>
        <v>0</v>
      </c>
      <c r="E133" s="355">
        <f t="shared" si="11"/>
        <v>0</v>
      </c>
    </row>
    <row r="134" spans="1:6" ht="15" thickBot="1">
      <c r="A134" s="354" t="s">
        <v>183</v>
      </c>
      <c r="B134" s="355">
        <v>0</v>
      </c>
      <c r="C134" s="356">
        <v>0</v>
      </c>
      <c r="D134" s="355">
        <f>C134*5/100+C134</f>
        <v>0</v>
      </c>
      <c r="E134" s="355">
        <f>D134*5/100+D134</f>
        <v>0</v>
      </c>
    </row>
    <row r="135" spans="1:6" ht="15" thickBot="1">
      <c r="A135" s="1517" t="s">
        <v>850</v>
      </c>
      <c r="B135" s="383">
        <v>147879239</v>
      </c>
      <c r="C135" s="356">
        <f>TRANSPORT!L131</f>
        <v>244500000</v>
      </c>
      <c r="D135" s="355">
        <f>C135*5/100+C135</f>
        <v>256725000</v>
      </c>
      <c r="E135" s="355">
        <f>D135*5/100+D135</f>
        <v>269561250</v>
      </c>
    </row>
    <row r="136" spans="1:6" ht="29.15" customHeight="1" thickBot="1">
      <c r="A136" s="357" t="s">
        <v>184</v>
      </c>
      <c r="B136" s="358">
        <f>SUM(B128+B129+B130+B131+B133+B134+B135)</f>
        <v>147879239</v>
      </c>
      <c r="C136" s="359">
        <f>SUM(C128+C129+C130+C131+C133+C134+C135)</f>
        <v>251850000</v>
      </c>
      <c r="D136" s="358">
        <f>SUM(D128+D129+D130+D131+D133+D134+D135)</f>
        <v>264442500</v>
      </c>
      <c r="E136" s="358">
        <f>SUM(E128+E129+E130+E131+E133+E134+E135)</f>
        <v>277664625</v>
      </c>
    </row>
    <row r="137" spans="1:6">
      <c r="A137" s="2081"/>
      <c r="B137" s="2257"/>
      <c r="C137" s="2257"/>
      <c r="D137" s="2257"/>
      <c r="E137" s="2082"/>
      <c r="F137" s="349"/>
    </row>
    <row r="138" spans="1:6" ht="29.15" customHeight="1">
      <c r="A138" s="2182" t="s">
        <v>533</v>
      </c>
      <c r="B138" s="2096"/>
      <c r="C138" s="2096"/>
      <c r="D138" s="2178"/>
      <c r="E138" s="2179"/>
    </row>
    <row r="139" spans="1:6" ht="15" thickBot="1">
      <c r="A139" s="2224" t="s">
        <v>169</v>
      </c>
      <c r="B139" s="345" t="s">
        <v>240</v>
      </c>
      <c r="C139" s="389" t="s">
        <v>241</v>
      </c>
      <c r="D139" s="2169" t="s">
        <v>242</v>
      </c>
      <c r="E139" s="2170"/>
    </row>
    <row r="140" spans="1:6" ht="15" thickBot="1">
      <c r="A140" s="2225"/>
      <c r="B140" s="1492" t="s">
        <v>155</v>
      </c>
      <c r="C140" s="1493" t="s">
        <v>156</v>
      </c>
      <c r="D140" s="1494" t="s">
        <v>778</v>
      </c>
      <c r="E140" s="1494" t="s">
        <v>913</v>
      </c>
    </row>
    <row r="141" spans="1:6" ht="25" customHeight="1" thickBot="1">
      <c r="A141" s="347" t="s">
        <v>182</v>
      </c>
      <c r="B141" s="2198"/>
      <c r="C141" s="2199"/>
      <c r="D141" s="2199"/>
      <c r="E141" s="2200"/>
    </row>
    <row r="142" spans="1:6" ht="15" thickBot="1">
      <c r="A142" s="354" t="s">
        <v>171</v>
      </c>
      <c r="B142" s="355">
        <v>0</v>
      </c>
      <c r="C142" s="395">
        <f>TRANSPORT!I16</f>
        <v>0</v>
      </c>
      <c r="D142" s="399">
        <f t="shared" ref="D142:E147" si="12">C142*5/100+C142</f>
        <v>0</v>
      </c>
      <c r="E142" s="399">
        <f t="shared" si="12"/>
        <v>0</v>
      </c>
    </row>
    <row r="143" spans="1:6" ht="15" thickBot="1">
      <c r="A143" s="354" t="s">
        <v>172</v>
      </c>
      <c r="B143" s="1485">
        <v>0</v>
      </c>
      <c r="C143" s="504">
        <f>TRANSPORT!I114</f>
        <v>1000000</v>
      </c>
      <c r="D143" s="507">
        <f t="shared" si="12"/>
        <v>1050000</v>
      </c>
      <c r="E143" s="507">
        <f>D143*5/100+D143</f>
        <v>1102500</v>
      </c>
    </row>
    <row r="144" spans="1:6" ht="15" thickBot="1">
      <c r="A144" s="354" t="s">
        <v>173</v>
      </c>
      <c r="B144" s="1485">
        <v>0</v>
      </c>
      <c r="C144" s="504">
        <v>0</v>
      </c>
      <c r="D144" s="507">
        <f t="shared" si="12"/>
        <v>0</v>
      </c>
      <c r="E144" s="507">
        <f>D144*5/100+D144</f>
        <v>0</v>
      </c>
    </row>
    <row r="145" spans="1:6" ht="15" thickBot="1">
      <c r="A145" s="354" t="s">
        <v>174</v>
      </c>
      <c r="B145" s="1485">
        <v>0</v>
      </c>
      <c r="C145" s="1480">
        <f>TRANSPORT!I127</f>
        <v>0</v>
      </c>
      <c r="D145" s="1480">
        <f t="shared" si="12"/>
        <v>0</v>
      </c>
      <c r="E145" s="1480">
        <f>D145*5/100+D145</f>
        <v>0</v>
      </c>
    </row>
    <row r="146" spans="1:6" ht="25" customHeight="1" thickBot="1">
      <c r="A146" s="502" t="s">
        <v>175</v>
      </c>
      <c r="B146" s="2395"/>
      <c r="C146" s="2218"/>
      <c r="D146" s="2218"/>
      <c r="E146" s="2219"/>
    </row>
    <row r="147" spans="1:6" ht="15" thickBot="1">
      <c r="A147" s="354" t="s">
        <v>176</v>
      </c>
      <c r="B147" s="355">
        <v>0</v>
      </c>
      <c r="C147" s="418">
        <v>0</v>
      </c>
      <c r="D147" s="392">
        <f t="shared" si="12"/>
        <v>0</v>
      </c>
      <c r="E147" s="392">
        <f>D147*5/100+D147</f>
        <v>0</v>
      </c>
    </row>
    <row r="148" spans="1:6" ht="15" thickBot="1">
      <c r="A148" s="354" t="s">
        <v>183</v>
      </c>
      <c r="B148" s="355">
        <v>0</v>
      </c>
      <c r="C148" s="418">
        <v>0</v>
      </c>
      <c r="D148" s="392">
        <f>C148*5/100+C148</f>
        <v>0</v>
      </c>
      <c r="E148" s="392">
        <f>D148*5/100+D148</f>
        <v>0</v>
      </c>
    </row>
    <row r="149" spans="1:6" ht="15" thickBot="1">
      <c r="A149" s="1517" t="s">
        <v>850</v>
      </c>
      <c r="B149" s="383">
        <v>0</v>
      </c>
      <c r="C149" s="418">
        <f>TRANSPORT!I131</f>
        <v>0</v>
      </c>
      <c r="D149" s="392">
        <f>C149*5/100+C149</f>
        <v>0</v>
      </c>
      <c r="E149" s="392">
        <f>D149*5/100+D149</f>
        <v>0</v>
      </c>
    </row>
    <row r="150" spans="1:6" ht="25" customHeight="1" thickBot="1">
      <c r="A150" s="357" t="s">
        <v>184</v>
      </c>
      <c r="B150" s="358">
        <f>SUM(B142+B143+B144+B145+B147+B148+B149)</f>
        <v>0</v>
      </c>
      <c r="C150" s="359">
        <f>SUM(C142+C143+C144+C145+C147+C148+C149)</f>
        <v>1000000</v>
      </c>
      <c r="D150" s="358">
        <f>SUM(D142+D143+D144+D145+D147+D148+D149)</f>
        <v>1050000</v>
      </c>
      <c r="E150" s="358">
        <f>SUM(E142+E143+E144+E145+E147+E148+E149)</f>
        <v>1102500</v>
      </c>
    </row>
    <row r="151" spans="1:6" ht="15" thickBot="1">
      <c r="A151" s="2414"/>
      <c r="B151" s="2415"/>
      <c r="C151" s="2415"/>
      <c r="D151" s="2415"/>
      <c r="E151" s="2416"/>
      <c r="F151" s="126"/>
    </row>
    <row r="152" spans="1:6" ht="29.15" customHeight="1" thickBot="1">
      <c r="A152" s="2182" t="s">
        <v>535</v>
      </c>
      <c r="B152" s="2096"/>
      <c r="C152" s="2096"/>
      <c r="D152" s="2178"/>
      <c r="E152" s="2179"/>
    </row>
    <row r="153" spans="1:6" ht="15" thickBot="1">
      <c r="A153" s="2224" t="s">
        <v>169</v>
      </c>
      <c r="B153" s="345" t="s">
        <v>240</v>
      </c>
      <c r="C153" s="389" t="s">
        <v>241</v>
      </c>
      <c r="D153" s="2169" t="s">
        <v>242</v>
      </c>
      <c r="E153" s="2170"/>
    </row>
    <row r="154" spans="1:6" ht="15" thickBot="1">
      <c r="A154" s="2225"/>
      <c r="B154" s="1492" t="s">
        <v>155</v>
      </c>
      <c r="C154" s="1493" t="s">
        <v>156</v>
      </c>
      <c r="D154" s="1494" t="s">
        <v>778</v>
      </c>
      <c r="E154" s="1494" t="s">
        <v>913</v>
      </c>
    </row>
    <row r="155" spans="1:6" ht="23.15" customHeight="1" thickBot="1">
      <c r="A155" s="347" t="s">
        <v>182</v>
      </c>
      <c r="B155" s="2198"/>
      <c r="C155" s="2199"/>
      <c r="D155" s="2199"/>
      <c r="E155" s="2200"/>
    </row>
    <row r="156" spans="1:6">
      <c r="A156" s="354" t="s">
        <v>171</v>
      </c>
      <c r="B156" s="399">
        <v>0</v>
      </c>
      <c r="C156" s="418">
        <f>TRANSPORT!K16</f>
        <v>0</v>
      </c>
      <c r="D156" s="392">
        <f t="shared" ref="D156:E163" si="13">C156*5/100+C156</f>
        <v>0</v>
      </c>
      <c r="E156" s="392">
        <f t="shared" si="13"/>
        <v>0</v>
      </c>
    </row>
    <row r="157" spans="1:6">
      <c r="A157" s="364" t="s">
        <v>172</v>
      </c>
      <c r="B157" s="370">
        <v>0</v>
      </c>
      <c r="C157" s="418">
        <v>0</v>
      </c>
      <c r="D157" s="392">
        <f>C157*5/100+C157</f>
        <v>0</v>
      </c>
      <c r="E157" s="392">
        <f t="shared" si="13"/>
        <v>0</v>
      </c>
    </row>
    <row r="158" spans="1:6">
      <c r="A158" s="364" t="s">
        <v>173</v>
      </c>
      <c r="B158" s="370">
        <v>0</v>
      </c>
      <c r="C158" s="418">
        <f>TRANSPORT!I125</f>
        <v>0</v>
      </c>
      <c r="D158" s="392">
        <f>C158*5/100+C158</f>
        <v>0</v>
      </c>
      <c r="E158" s="392">
        <f t="shared" si="13"/>
        <v>0</v>
      </c>
    </row>
    <row r="159" spans="1:6">
      <c r="A159" s="364" t="s">
        <v>174</v>
      </c>
      <c r="B159" s="370">
        <v>0</v>
      </c>
      <c r="C159" s="418">
        <f>TRANSPORT!K19</f>
        <v>0</v>
      </c>
      <c r="D159" s="392">
        <f>C159*5/100+C159</f>
        <v>0</v>
      </c>
      <c r="E159" s="392">
        <f t="shared" si="13"/>
        <v>0</v>
      </c>
    </row>
    <row r="160" spans="1:6" ht="25" customHeight="1">
      <c r="A160" s="502" t="s">
        <v>175</v>
      </c>
      <c r="B160" s="2217"/>
      <c r="C160" s="2396"/>
      <c r="D160" s="2396"/>
      <c r="E160" s="2397"/>
    </row>
    <row r="161" spans="1:5">
      <c r="A161" s="354" t="s">
        <v>176</v>
      </c>
      <c r="B161" s="355">
        <v>0</v>
      </c>
      <c r="C161" s="418">
        <v>0</v>
      </c>
      <c r="D161" s="392">
        <f>C161*5/100+C161</f>
        <v>0</v>
      </c>
      <c r="E161" s="392">
        <f t="shared" si="13"/>
        <v>0</v>
      </c>
    </row>
    <row r="162" spans="1:5" ht="15" thickBot="1">
      <c r="A162" s="354" t="s">
        <v>183</v>
      </c>
      <c r="B162" s="355">
        <v>0</v>
      </c>
      <c r="C162" s="418">
        <v>0</v>
      </c>
      <c r="D162" s="392">
        <f>C162*5/100+C162</f>
        <v>0</v>
      </c>
      <c r="E162" s="392">
        <f t="shared" si="13"/>
        <v>0</v>
      </c>
    </row>
    <row r="163" spans="1:5" ht="15" thickBot="1">
      <c r="A163" s="1517" t="s">
        <v>850</v>
      </c>
      <c r="B163" s="383">
        <v>147879239</v>
      </c>
      <c r="C163" s="418">
        <f>TRANSPORT!K131</f>
        <v>244500000</v>
      </c>
      <c r="D163" s="392">
        <f>C163*5/100+C163</f>
        <v>256725000</v>
      </c>
      <c r="E163" s="392">
        <f t="shared" si="13"/>
        <v>269561250</v>
      </c>
    </row>
    <row r="164" spans="1:5" ht="29.15" customHeight="1" thickBot="1">
      <c r="A164" s="347" t="s">
        <v>184</v>
      </c>
      <c r="B164" s="492">
        <f>SUM(B156+B157+B158+B159+B161+B162+B163)</f>
        <v>147879239</v>
      </c>
      <c r="C164" s="493">
        <f>SUM(C156+C157+C158+C159+C161+C162+C163)</f>
        <v>244500000</v>
      </c>
      <c r="D164" s="492">
        <f>SUM(D156+D157+D158+D159+D161+D162+D163)</f>
        <v>256725000</v>
      </c>
      <c r="E164" s="492">
        <f>SUM(E156+E157+E158+E159+E161+E162+E163)</f>
        <v>269561250</v>
      </c>
    </row>
  </sheetData>
  <mergeCells count="74">
    <mergeCell ref="B155:E155"/>
    <mergeCell ref="B160:E160"/>
    <mergeCell ref="A4:A5"/>
    <mergeCell ref="A11:A12"/>
    <mergeCell ref="A19:A20"/>
    <mergeCell ref="A27:A28"/>
    <mergeCell ref="A41:A42"/>
    <mergeCell ref="A56:A57"/>
    <mergeCell ref="A70:A71"/>
    <mergeCell ref="A84:A85"/>
    <mergeCell ref="A98:A99"/>
    <mergeCell ref="A125:A126"/>
    <mergeCell ref="A139:A140"/>
    <mergeCell ref="A153:A154"/>
    <mergeCell ref="A152:E152"/>
    <mergeCell ref="D153:E153"/>
    <mergeCell ref="B141:E141"/>
    <mergeCell ref="B146:E146"/>
    <mergeCell ref="A151:E151"/>
    <mergeCell ref="B127:E127"/>
    <mergeCell ref="B132:E132"/>
    <mergeCell ref="A137:E137"/>
    <mergeCell ref="A138:E138"/>
    <mergeCell ref="D139:E139"/>
    <mergeCell ref="B100:E100"/>
    <mergeCell ref="B105:E105"/>
    <mergeCell ref="A123:E123"/>
    <mergeCell ref="A124:E124"/>
    <mergeCell ref="D125:E125"/>
    <mergeCell ref="A110:E110"/>
    <mergeCell ref="A111:A112"/>
    <mergeCell ref="D111:E111"/>
    <mergeCell ref="B113:E113"/>
    <mergeCell ref="B118:E118"/>
    <mergeCell ref="B86:E86"/>
    <mergeCell ref="B91:E91"/>
    <mergeCell ref="A96:E96"/>
    <mergeCell ref="A97:E97"/>
    <mergeCell ref="D98:E98"/>
    <mergeCell ref="B72:E72"/>
    <mergeCell ref="B77:E77"/>
    <mergeCell ref="A82:E82"/>
    <mergeCell ref="A83:E83"/>
    <mergeCell ref="D84:E84"/>
    <mergeCell ref="B58:E58"/>
    <mergeCell ref="B63:E63"/>
    <mergeCell ref="A68:E68"/>
    <mergeCell ref="A69:E69"/>
    <mergeCell ref="D70:E70"/>
    <mergeCell ref="B44:E44"/>
    <mergeCell ref="B49:E49"/>
    <mergeCell ref="A54:E54"/>
    <mergeCell ref="A55:E55"/>
    <mergeCell ref="D56:E56"/>
    <mergeCell ref="B34:E34"/>
    <mergeCell ref="A39:F39"/>
    <mergeCell ref="A40:E40"/>
    <mergeCell ref="D41:E41"/>
    <mergeCell ref="A43:E43"/>
    <mergeCell ref="D19:E19"/>
    <mergeCell ref="A25:F25"/>
    <mergeCell ref="A26:E26"/>
    <mergeCell ref="D27:E27"/>
    <mergeCell ref="B29:E29"/>
    <mergeCell ref="B7:E7"/>
    <mergeCell ref="A10:E10"/>
    <mergeCell ref="D11:E11"/>
    <mergeCell ref="A17:E17"/>
    <mergeCell ref="A18:E18"/>
    <mergeCell ref="A2:E2"/>
    <mergeCell ref="A3:B3"/>
    <mergeCell ref="D3:E3"/>
    <mergeCell ref="D4:E4"/>
    <mergeCell ref="A6:E6"/>
  </mergeCells>
  <hyperlinks>
    <hyperlink ref="A6" r:id="rId1"/>
  </hyperlinks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VT152"/>
  <sheetViews>
    <sheetView topLeftCell="A115" zoomScale="110" zoomScaleNormal="110" workbookViewId="0">
      <pane xSplit="2" topLeftCell="C1" activePane="topRight" state="frozen"/>
      <selection activeCell="B112" sqref="B112"/>
      <selection pane="topRight" activeCell="N131" sqref="N131"/>
    </sheetView>
  </sheetViews>
  <sheetFormatPr defaultColWidth="10" defaultRowHeight="13"/>
  <cols>
    <col min="1" max="1" width="11.81640625" style="514" customWidth="1"/>
    <col min="2" max="2" width="32.26953125" style="515" customWidth="1"/>
    <col min="3" max="3" width="18.1796875" style="515" hidden="1" customWidth="1"/>
    <col min="4" max="4" width="18.453125" style="516" customWidth="1"/>
    <col min="5" max="5" width="17.1796875" style="515" hidden="1" customWidth="1"/>
    <col min="6" max="7" width="17.54296875" style="515" hidden="1" customWidth="1"/>
    <col min="8" max="8" width="16.81640625" style="516" customWidth="1"/>
    <col min="9" max="9" width="16.81640625" style="515" hidden="1" customWidth="1"/>
    <col min="10" max="10" width="17.54296875" style="515" hidden="1" customWidth="1"/>
    <col min="11" max="11" width="18.26953125" style="515" hidden="1" customWidth="1"/>
    <col min="12" max="12" width="18.26953125" style="516" customWidth="1"/>
    <col min="13" max="13" width="18.26953125" style="517" customWidth="1"/>
    <col min="14" max="14" width="18.26953125" style="518" customWidth="1"/>
    <col min="15" max="15" width="18.7265625" style="518" customWidth="1"/>
    <col min="16" max="16" width="14.1796875" style="515" customWidth="1"/>
    <col min="17" max="228" width="8.81640625" style="515"/>
    <col min="229" max="229" width="11.1796875" style="515" customWidth="1"/>
    <col min="230" max="230" width="27.453125" style="515" customWidth="1"/>
    <col min="231" max="231" width="8.81640625" style="515" hidden="1" customWidth="1"/>
    <col min="232" max="232" width="13.81640625" style="515" customWidth="1"/>
    <col min="233" max="237" width="8.81640625" style="515" hidden="1" customWidth="1"/>
    <col min="238" max="238" width="13.26953125" style="515" customWidth="1"/>
    <col min="239" max="240" width="12" style="515" customWidth="1"/>
    <col min="241" max="243" width="8.81640625" style="515" hidden="1" customWidth="1"/>
    <col min="244" max="244" width="12" style="515" customWidth="1"/>
    <col min="245" max="245" width="9.26953125" style="515" customWidth="1"/>
    <col min="246" max="246" width="12" style="515" customWidth="1"/>
    <col min="247" max="247" width="12.81640625" style="515" customWidth="1"/>
    <col min="248" max="249" width="8.81640625" style="515" hidden="1" customWidth="1"/>
    <col min="250" max="250" width="12.81640625" style="515" customWidth="1"/>
    <col min="251" max="268" width="8.81640625" style="515" hidden="1" customWidth="1"/>
    <col min="269" max="269" width="13.26953125" style="515" customWidth="1"/>
    <col min="270" max="270" width="8.81640625" style="515"/>
    <col min="271" max="271" width="12" style="515" customWidth="1"/>
    <col min="272" max="484" width="8.81640625" style="515"/>
    <col min="485" max="485" width="11.1796875" style="515" customWidth="1"/>
    <col min="486" max="486" width="27.453125" style="515" customWidth="1"/>
    <col min="487" max="487" width="8.81640625" style="515" hidden="1" customWidth="1"/>
    <col min="488" max="488" width="13.81640625" style="515" customWidth="1"/>
    <col min="489" max="493" width="8.81640625" style="515" hidden="1" customWidth="1"/>
    <col min="494" max="494" width="13.26953125" style="515" customWidth="1"/>
    <col min="495" max="496" width="12" style="515" customWidth="1"/>
    <col min="497" max="499" width="8.81640625" style="515" hidden="1" customWidth="1"/>
    <col min="500" max="500" width="12" style="515" customWidth="1"/>
    <col min="501" max="501" width="9.26953125" style="515" customWidth="1"/>
    <col min="502" max="502" width="12" style="515" customWidth="1"/>
    <col min="503" max="503" width="12.81640625" style="515" customWidth="1"/>
    <col min="504" max="505" width="8.81640625" style="515" hidden="1" customWidth="1"/>
    <col min="506" max="506" width="12.81640625" style="515" customWidth="1"/>
    <col min="507" max="524" width="8.81640625" style="515" hidden="1" customWidth="1"/>
    <col min="525" max="525" width="13.26953125" style="515" customWidth="1"/>
    <col min="526" max="526" width="8.81640625" style="515"/>
    <col min="527" max="527" width="12" style="515" customWidth="1"/>
    <col min="528" max="740" width="8.81640625" style="515"/>
    <col min="741" max="741" width="11.1796875" style="515" customWidth="1"/>
    <col min="742" max="742" width="27.453125" style="515" customWidth="1"/>
    <col min="743" max="743" width="8.81640625" style="515" hidden="1" customWidth="1"/>
    <col min="744" max="744" width="13.81640625" style="515" customWidth="1"/>
    <col min="745" max="749" width="8.81640625" style="515" hidden="1" customWidth="1"/>
    <col min="750" max="750" width="13.26953125" style="515" customWidth="1"/>
    <col min="751" max="752" width="12" style="515" customWidth="1"/>
    <col min="753" max="755" width="8.81640625" style="515" hidden="1" customWidth="1"/>
    <col min="756" max="756" width="12" style="515" customWidth="1"/>
    <col min="757" max="757" width="9.26953125" style="515" customWidth="1"/>
    <col min="758" max="758" width="12" style="515" customWidth="1"/>
    <col min="759" max="759" width="12.81640625" style="515" customWidth="1"/>
    <col min="760" max="761" width="8.81640625" style="515" hidden="1" customWidth="1"/>
    <col min="762" max="762" width="12.81640625" style="515" customWidth="1"/>
    <col min="763" max="780" width="8.81640625" style="515" hidden="1" customWidth="1"/>
    <col min="781" max="781" width="13.26953125" style="515" customWidth="1"/>
    <col min="782" max="782" width="8.81640625" style="515"/>
    <col min="783" max="783" width="12" style="515" customWidth="1"/>
    <col min="784" max="996" width="8.81640625" style="515"/>
    <col min="997" max="997" width="11.1796875" style="515" customWidth="1"/>
    <col min="998" max="998" width="27.453125" style="515" customWidth="1"/>
    <col min="999" max="999" width="8.81640625" style="515" hidden="1" customWidth="1"/>
    <col min="1000" max="1000" width="13.81640625" style="515" customWidth="1"/>
    <col min="1001" max="1005" width="8.81640625" style="515" hidden="1" customWidth="1"/>
    <col min="1006" max="1006" width="13.26953125" style="515" customWidth="1"/>
    <col min="1007" max="1008" width="12" style="515" customWidth="1"/>
    <col min="1009" max="1011" width="8.81640625" style="515" hidden="1" customWidth="1"/>
    <col min="1012" max="1012" width="12" style="515" customWidth="1"/>
    <col min="1013" max="1013" width="9.26953125" style="515" customWidth="1"/>
    <col min="1014" max="1014" width="12" style="515" customWidth="1"/>
    <col min="1015" max="1015" width="12.81640625" style="515" customWidth="1"/>
    <col min="1016" max="1017" width="8.81640625" style="515" hidden="1" customWidth="1"/>
    <col min="1018" max="1018" width="12.81640625" style="515" customWidth="1"/>
    <col min="1019" max="1036" width="8.81640625" style="515" hidden="1" customWidth="1"/>
    <col min="1037" max="1037" width="13.26953125" style="515" customWidth="1"/>
    <col min="1038" max="1038" width="8.81640625" style="515"/>
    <col min="1039" max="1039" width="12" style="515" customWidth="1"/>
    <col min="1040" max="1252" width="8.81640625" style="515"/>
    <col min="1253" max="1253" width="11.1796875" style="515" customWidth="1"/>
    <col min="1254" max="1254" width="27.453125" style="515" customWidth="1"/>
    <col min="1255" max="1255" width="8.81640625" style="515" hidden="1" customWidth="1"/>
    <col min="1256" max="1256" width="13.81640625" style="515" customWidth="1"/>
    <col min="1257" max="1261" width="8.81640625" style="515" hidden="1" customWidth="1"/>
    <col min="1262" max="1262" width="13.26953125" style="515" customWidth="1"/>
    <col min="1263" max="1264" width="12" style="515" customWidth="1"/>
    <col min="1265" max="1267" width="8.81640625" style="515" hidden="1" customWidth="1"/>
    <col min="1268" max="1268" width="12" style="515" customWidth="1"/>
    <col min="1269" max="1269" width="9.26953125" style="515" customWidth="1"/>
    <col min="1270" max="1270" width="12" style="515" customWidth="1"/>
    <col min="1271" max="1271" width="12.81640625" style="515" customWidth="1"/>
    <col min="1272" max="1273" width="8.81640625" style="515" hidden="1" customWidth="1"/>
    <col min="1274" max="1274" width="12.81640625" style="515" customWidth="1"/>
    <col min="1275" max="1292" width="8.81640625" style="515" hidden="1" customWidth="1"/>
    <col min="1293" max="1293" width="13.26953125" style="515" customWidth="1"/>
    <col min="1294" max="1294" width="8.81640625" style="515"/>
    <col min="1295" max="1295" width="12" style="515" customWidth="1"/>
    <col min="1296" max="1508" width="8.81640625" style="515"/>
    <col min="1509" max="1509" width="11.1796875" style="515" customWidth="1"/>
    <col min="1510" max="1510" width="27.453125" style="515" customWidth="1"/>
    <col min="1511" max="1511" width="8.81640625" style="515" hidden="1" customWidth="1"/>
    <col min="1512" max="1512" width="13.81640625" style="515" customWidth="1"/>
    <col min="1513" max="1517" width="8.81640625" style="515" hidden="1" customWidth="1"/>
    <col min="1518" max="1518" width="13.26953125" style="515" customWidth="1"/>
    <col min="1519" max="1520" width="12" style="515" customWidth="1"/>
    <col min="1521" max="1523" width="8.81640625" style="515" hidden="1" customWidth="1"/>
    <col min="1524" max="1524" width="12" style="515" customWidth="1"/>
    <col min="1525" max="1525" width="9.26953125" style="515" customWidth="1"/>
    <col min="1526" max="1526" width="12" style="515" customWidth="1"/>
    <col min="1527" max="1527" width="12.81640625" style="515" customWidth="1"/>
    <col min="1528" max="1529" width="8.81640625" style="515" hidden="1" customWidth="1"/>
    <col min="1530" max="1530" width="12.81640625" style="515" customWidth="1"/>
    <col min="1531" max="1548" width="8.81640625" style="515" hidden="1" customWidth="1"/>
    <col min="1549" max="1549" width="13.26953125" style="515" customWidth="1"/>
    <col min="1550" max="1550" width="8.81640625" style="515"/>
    <col min="1551" max="1551" width="12" style="515" customWidth="1"/>
    <col min="1552" max="1764" width="8.81640625" style="515"/>
    <col min="1765" max="1765" width="11.1796875" style="515" customWidth="1"/>
    <col min="1766" max="1766" width="27.453125" style="515" customWidth="1"/>
    <col min="1767" max="1767" width="8.81640625" style="515" hidden="1" customWidth="1"/>
    <col min="1768" max="1768" width="13.81640625" style="515" customWidth="1"/>
    <col min="1769" max="1773" width="8.81640625" style="515" hidden="1" customWidth="1"/>
    <col min="1774" max="1774" width="13.26953125" style="515" customWidth="1"/>
    <col min="1775" max="1776" width="12" style="515" customWidth="1"/>
    <col min="1777" max="1779" width="8.81640625" style="515" hidden="1" customWidth="1"/>
    <col min="1780" max="1780" width="12" style="515" customWidth="1"/>
    <col min="1781" max="1781" width="9.26953125" style="515" customWidth="1"/>
    <col min="1782" max="1782" width="12" style="515" customWidth="1"/>
    <col min="1783" max="1783" width="12.81640625" style="515" customWidth="1"/>
    <col min="1784" max="1785" width="8.81640625" style="515" hidden="1" customWidth="1"/>
    <col min="1786" max="1786" width="12.81640625" style="515" customWidth="1"/>
    <col min="1787" max="1804" width="8.81640625" style="515" hidden="1" customWidth="1"/>
    <col min="1805" max="1805" width="13.26953125" style="515" customWidth="1"/>
    <col min="1806" max="1806" width="8.81640625" style="515"/>
    <col min="1807" max="1807" width="12" style="515" customWidth="1"/>
    <col min="1808" max="2020" width="8.81640625" style="515"/>
    <col min="2021" max="2021" width="11.1796875" style="515" customWidth="1"/>
    <col min="2022" max="2022" width="27.453125" style="515" customWidth="1"/>
    <col min="2023" max="2023" width="8.81640625" style="515" hidden="1" customWidth="1"/>
    <col min="2024" max="2024" width="13.81640625" style="515" customWidth="1"/>
    <col min="2025" max="2029" width="8.81640625" style="515" hidden="1" customWidth="1"/>
    <col min="2030" max="2030" width="13.26953125" style="515" customWidth="1"/>
    <col min="2031" max="2032" width="12" style="515" customWidth="1"/>
    <col min="2033" max="2035" width="8.81640625" style="515" hidden="1" customWidth="1"/>
    <col min="2036" max="2036" width="12" style="515" customWidth="1"/>
    <col min="2037" max="2037" width="9.26953125" style="515" customWidth="1"/>
    <col min="2038" max="2038" width="12" style="515" customWidth="1"/>
    <col min="2039" max="2039" width="12.81640625" style="515" customWidth="1"/>
    <col min="2040" max="2041" width="8.81640625" style="515" hidden="1" customWidth="1"/>
    <col min="2042" max="2042" width="12.81640625" style="515" customWidth="1"/>
    <col min="2043" max="2060" width="8.81640625" style="515" hidden="1" customWidth="1"/>
    <col min="2061" max="2061" width="13.26953125" style="515" customWidth="1"/>
    <col min="2062" max="2062" width="8.81640625" style="515"/>
    <col min="2063" max="2063" width="12" style="515" customWidth="1"/>
    <col min="2064" max="2276" width="8.81640625" style="515"/>
    <col min="2277" max="2277" width="11.1796875" style="515" customWidth="1"/>
    <col min="2278" max="2278" width="27.453125" style="515" customWidth="1"/>
    <col min="2279" max="2279" width="8.81640625" style="515" hidden="1" customWidth="1"/>
    <col min="2280" max="2280" width="13.81640625" style="515" customWidth="1"/>
    <col min="2281" max="2285" width="8.81640625" style="515" hidden="1" customWidth="1"/>
    <col min="2286" max="2286" width="13.26953125" style="515" customWidth="1"/>
    <col min="2287" max="2288" width="12" style="515" customWidth="1"/>
    <col min="2289" max="2291" width="8.81640625" style="515" hidden="1" customWidth="1"/>
    <col min="2292" max="2292" width="12" style="515" customWidth="1"/>
    <col min="2293" max="2293" width="9.26953125" style="515" customWidth="1"/>
    <col min="2294" max="2294" width="12" style="515" customWidth="1"/>
    <col min="2295" max="2295" width="12.81640625" style="515" customWidth="1"/>
    <col min="2296" max="2297" width="8.81640625" style="515" hidden="1" customWidth="1"/>
    <col min="2298" max="2298" width="12.81640625" style="515" customWidth="1"/>
    <col min="2299" max="2316" width="8.81640625" style="515" hidden="1" customWidth="1"/>
    <col min="2317" max="2317" width="13.26953125" style="515" customWidth="1"/>
    <col min="2318" max="2318" width="8.81640625" style="515"/>
    <col min="2319" max="2319" width="12" style="515" customWidth="1"/>
    <col min="2320" max="2532" width="8.81640625" style="515"/>
    <col min="2533" max="2533" width="11.1796875" style="515" customWidth="1"/>
    <col min="2534" max="2534" width="27.453125" style="515" customWidth="1"/>
    <col min="2535" max="2535" width="8.81640625" style="515" hidden="1" customWidth="1"/>
    <col min="2536" max="2536" width="13.81640625" style="515" customWidth="1"/>
    <col min="2537" max="2541" width="8.81640625" style="515" hidden="1" customWidth="1"/>
    <col min="2542" max="2542" width="13.26953125" style="515" customWidth="1"/>
    <col min="2543" max="2544" width="12" style="515" customWidth="1"/>
    <col min="2545" max="2547" width="8.81640625" style="515" hidden="1" customWidth="1"/>
    <col min="2548" max="2548" width="12" style="515" customWidth="1"/>
    <col min="2549" max="2549" width="9.26953125" style="515" customWidth="1"/>
    <col min="2550" max="2550" width="12" style="515" customWidth="1"/>
    <col min="2551" max="2551" width="12.81640625" style="515" customWidth="1"/>
    <col min="2552" max="2553" width="8.81640625" style="515" hidden="1" customWidth="1"/>
    <col min="2554" max="2554" width="12.81640625" style="515" customWidth="1"/>
    <col min="2555" max="2572" width="8.81640625" style="515" hidden="1" customWidth="1"/>
    <col min="2573" max="2573" width="13.26953125" style="515" customWidth="1"/>
    <col min="2574" max="2574" width="8.81640625" style="515"/>
    <col min="2575" max="2575" width="12" style="515" customWidth="1"/>
    <col min="2576" max="2788" width="8.81640625" style="515"/>
    <col min="2789" max="2789" width="11.1796875" style="515" customWidth="1"/>
    <col min="2790" max="2790" width="27.453125" style="515" customWidth="1"/>
    <col min="2791" max="2791" width="8.81640625" style="515" hidden="1" customWidth="1"/>
    <col min="2792" max="2792" width="13.81640625" style="515" customWidth="1"/>
    <col min="2793" max="2797" width="8.81640625" style="515" hidden="1" customWidth="1"/>
    <col min="2798" max="2798" width="13.26953125" style="515" customWidth="1"/>
    <col min="2799" max="2800" width="12" style="515" customWidth="1"/>
    <col min="2801" max="2803" width="8.81640625" style="515" hidden="1" customWidth="1"/>
    <col min="2804" max="2804" width="12" style="515" customWidth="1"/>
    <col min="2805" max="2805" width="9.26953125" style="515" customWidth="1"/>
    <col min="2806" max="2806" width="12" style="515" customWidth="1"/>
    <col min="2807" max="2807" width="12.81640625" style="515" customWidth="1"/>
    <col min="2808" max="2809" width="8.81640625" style="515" hidden="1" customWidth="1"/>
    <col min="2810" max="2810" width="12.81640625" style="515" customWidth="1"/>
    <col min="2811" max="2828" width="8.81640625" style="515" hidden="1" customWidth="1"/>
    <col min="2829" max="2829" width="13.26953125" style="515" customWidth="1"/>
    <col min="2830" max="2830" width="8.81640625" style="515"/>
    <col min="2831" max="2831" width="12" style="515" customWidth="1"/>
    <col min="2832" max="3044" width="8.81640625" style="515"/>
    <col min="3045" max="3045" width="11.1796875" style="515" customWidth="1"/>
    <col min="3046" max="3046" width="27.453125" style="515" customWidth="1"/>
    <col min="3047" max="3047" width="8.81640625" style="515" hidden="1" customWidth="1"/>
    <col min="3048" max="3048" width="13.81640625" style="515" customWidth="1"/>
    <col min="3049" max="3053" width="8.81640625" style="515" hidden="1" customWidth="1"/>
    <col min="3054" max="3054" width="13.26953125" style="515" customWidth="1"/>
    <col min="3055" max="3056" width="12" style="515" customWidth="1"/>
    <col min="3057" max="3059" width="8.81640625" style="515" hidden="1" customWidth="1"/>
    <col min="3060" max="3060" width="12" style="515" customWidth="1"/>
    <col min="3061" max="3061" width="9.26953125" style="515" customWidth="1"/>
    <col min="3062" max="3062" width="12" style="515" customWidth="1"/>
    <col min="3063" max="3063" width="12.81640625" style="515" customWidth="1"/>
    <col min="3064" max="3065" width="8.81640625" style="515" hidden="1" customWidth="1"/>
    <col min="3066" max="3066" width="12.81640625" style="515" customWidth="1"/>
    <col min="3067" max="3084" width="8.81640625" style="515" hidden="1" customWidth="1"/>
    <col min="3085" max="3085" width="13.26953125" style="515" customWidth="1"/>
    <col min="3086" max="3086" width="8.81640625" style="515"/>
    <col min="3087" max="3087" width="12" style="515" customWidth="1"/>
    <col min="3088" max="3300" width="8.81640625" style="515"/>
    <col min="3301" max="3301" width="11.1796875" style="515" customWidth="1"/>
    <col min="3302" max="3302" width="27.453125" style="515" customWidth="1"/>
    <col min="3303" max="3303" width="8.81640625" style="515" hidden="1" customWidth="1"/>
    <col min="3304" max="3304" width="13.81640625" style="515" customWidth="1"/>
    <col min="3305" max="3309" width="8.81640625" style="515" hidden="1" customWidth="1"/>
    <col min="3310" max="3310" width="13.26953125" style="515" customWidth="1"/>
    <col min="3311" max="3312" width="12" style="515" customWidth="1"/>
    <col min="3313" max="3315" width="8.81640625" style="515" hidden="1" customWidth="1"/>
    <col min="3316" max="3316" width="12" style="515" customWidth="1"/>
    <col min="3317" max="3317" width="9.26953125" style="515" customWidth="1"/>
    <col min="3318" max="3318" width="12" style="515" customWidth="1"/>
    <col min="3319" max="3319" width="12.81640625" style="515" customWidth="1"/>
    <col min="3320" max="3321" width="8.81640625" style="515" hidden="1" customWidth="1"/>
    <col min="3322" max="3322" width="12.81640625" style="515" customWidth="1"/>
    <col min="3323" max="3340" width="8.81640625" style="515" hidden="1" customWidth="1"/>
    <col min="3341" max="3341" width="13.26953125" style="515" customWidth="1"/>
    <col min="3342" max="3342" width="8.81640625" style="515"/>
    <col min="3343" max="3343" width="12" style="515" customWidth="1"/>
    <col min="3344" max="3556" width="8.81640625" style="515"/>
    <col min="3557" max="3557" width="11.1796875" style="515" customWidth="1"/>
    <col min="3558" max="3558" width="27.453125" style="515" customWidth="1"/>
    <col min="3559" max="3559" width="8.81640625" style="515" hidden="1" customWidth="1"/>
    <col min="3560" max="3560" width="13.81640625" style="515" customWidth="1"/>
    <col min="3561" max="3565" width="8.81640625" style="515" hidden="1" customWidth="1"/>
    <col min="3566" max="3566" width="13.26953125" style="515" customWidth="1"/>
    <col min="3567" max="3568" width="12" style="515" customWidth="1"/>
    <col min="3569" max="3571" width="8.81640625" style="515" hidden="1" customWidth="1"/>
    <col min="3572" max="3572" width="12" style="515" customWidth="1"/>
    <col min="3573" max="3573" width="9.26953125" style="515" customWidth="1"/>
    <col min="3574" max="3574" width="12" style="515" customWidth="1"/>
    <col min="3575" max="3575" width="12.81640625" style="515" customWidth="1"/>
    <col min="3576" max="3577" width="8.81640625" style="515" hidden="1" customWidth="1"/>
    <col min="3578" max="3578" width="12.81640625" style="515" customWidth="1"/>
    <col min="3579" max="3596" width="8.81640625" style="515" hidden="1" customWidth="1"/>
    <col min="3597" max="3597" width="13.26953125" style="515" customWidth="1"/>
    <col min="3598" max="3598" width="8.81640625" style="515"/>
    <col min="3599" max="3599" width="12" style="515" customWidth="1"/>
    <col min="3600" max="3812" width="8.81640625" style="515"/>
    <col min="3813" max="3813" width="11.1796875" style="515" customWidth="1"/>
    <col min="3814" max="3814" width="27.453125" style="515" customWidth="1"/>
    <col min="3815" max="3815" width="8.81640625" style="515" hidden="1" customWidth="1"/>
    <col min="3816" max="3816" width="13.81640625" style="515" customWidth="1"/>
    <col min="3817" max="3821" width="8.81640625" style="515" hidden="1" customWidth="1"/>
    <col min="3822" max="3822" width="13.26953125" style="515" customWidth="1"/>
    <col min="3823" max="3824" width="12" style="515" customWidth="1"/>
    <col min="3825" max="3827" width="8.81640625" style="515" hidden="1" customWidth="1"/>
    <col min="3828" max="3828" width="12" style="515" customWidth="1"/>
    <col min="3829" max="3829" width="9.26953125" style="515" customWidth="1"/>
    <col min="3830" max="3830" width="12" style="515" customWidth="1"/>
    <col min="3831" max="3831" width="12.81640625" style="515" customWidth="1"/>
    <col min="3832" max="3833" width="8.81640625" style="515" hidden="1" customWidth="1"/>
    <col min="3834" max="3834" width="12.81640625" style="515" customWidth="1"/>
    <col min="3835" max="3852" width="8.81640625" style="515" hidden="1" customWidth="1"/>
    <col min="3853" max="3853" width="13.26953125" style="515" customWidth="1"/>
    <col min="3854" max="3854" width="8.81640625" style="515"/>
    <col min="3855" max="3855" width="12" style="515" customWidth="1"/>
    <col min="3856" max="4068" width="8.81640625" style="515"/>
    <col min="4069" max="4069" width="11.1796875" style="515" customWidth="1"/>
    <col min="4070" max="4070" width="27.453125" style="515" customWidth="1"/>
    <col min="4071" max="4071" width="8.81640625" style="515" hidden="1" customWidth="1"/>
    <col min="4072" max="4072" width="13.81640625" style="515" customWidth="1"/>
    <col min="4073" max="4077" width="8.81640625" style="515" hidden="1" customWidth="1"/>
    <col min="4078" max="4078" width="13.26953125" style="515" customWidth="1"/>
    <col min="4079" max="4080" width="12" style="515" customWidth="1"/>
    <col min="4081" max="4083" width="8.81640625" style="515" hidden="1" customWidth="1"/>
    <col min="4084" max="4084" width="12" style="515" customWidth="1"/>
    <col min="4085" max="4085" width="9.26953125" style="515" customWidth="1"/>
    <col min="4086" max="4086" width="12" style="515" customWidth="1"/>
    <col min="4087" max="4087" width="12.81640625" style="515" customWidth="1"/>
    <col min="4088" max="4089" width="8.81640625" style="515" hidden="1" customWidth="1"/>
    <col min="4090" max="4090" width="12.81640625" style="515" customWidth="1"/>
    <col min="4091" max="4108" width="8.81640625" style="515" hidden="1" customWidth="1"/>
    <col min="4109" max="4109" width="13.26953125" style="515" customWidth="1"/>
    <col min="4110" max="4110" width="8.81640625" style="515"/>
    <col min="4111" max="4111" width="12" style="515" customWidth="1"/>
    <col min="4112" max="4324" width="8.81640625" style="515"/>
    <col min="4325" max="4325" width="11.1796875" style="515" customWidth="1"/>
    <col min="4326" max="4326" width="27.453125" style="515" customWidth="1"/>
    <col min="4327" max="4327" width="8.81640625" style="515" hidden="1" customWidth="1"/>
    <col min="4328" max="4328" width="13.81640625" style="515" customWidth="1"/>
    <col min="4329" max="4333" width="8.81640625" style="515" hidden="1" customWidth="1"/>
    <col min="4334" max="4334" width="13.26953125" style="515" customWidth="1"/>
    <col min="4335" max="4336" width="12" style="515" customWidth="1"/>
    <col min="4337" max="4339" width="8.81640625" style="515" hidden="1" customWidth="1"/>
    <col min="4340" max="4340" width="12" style="515" customWidth="1"/>
    <col min="4341" max="4341" width="9.26953125" style="515" customWidth="1"/>
    <col min="4342" max="4342" width="12" style="515" customWidth="1"/>
    <col min="4343" max="4343" width="12.81640625" style="515" customWidth="1"/>
    <col min="4344" max="4345" width="8.81640625" style="515" hidden="1" customWidth="1"/>
    <col min="4346" max="4346" width="12.81640625" style="515" customWidth="1"/>
    <col min="4347" max="4364" width="8.81640625" style="515" hidden="1" customWidth="1"/>
    <col min="4365" max="4365" width="13.26953125" style="515" customWidth="1"/>
    <col min="4366" max="4366" width="8.81640625" style="515"/>
    <col min="4367" max="4367" width="12" style="515" customWidth="1"/>
    <col min="4368" max="4580" width="8.81640625" style="515"/>
    <col min="4581" max="4581" width="11.1796875" style="515" customWidth="1"/>
    <col min="4582" max="4582" width="27.453125" style="515" customWidth="1"/>
    <col min="4583" max="4583" width="8.81640625" style="515" hidden="1" customWidth="1"/>
    <col min="4584" max="4584" width="13.81640625" style="515" customWidth="1"/>
    <col min="4585" max="4589" width="8.81640625" style="515" hidden="1" customWidth="1"/>
    <col min="4590" max="4590" width="13.26953125" style="515" customWidth="1"/>
    <col min="4591" max="4592" width="12" style="515" customWidth="1"/>
    <col min="4593" max="4595" width="8.81640625" style="515" hidden="1" customWidth="1"/>
    <col min="4596" max="4596" width="12" style="515" customWidth="1"/>
    <col min="4597" max="4597" width="9.26953125" style="515" customWidth="1"/>
    <col min="4598" max="4598" width="12" style="515" customWidth="1"/>
    <col min="4599" max="4599" width="12.81640625" style="515" customWidth="1"/>
    <col min="4600" max="4601" width="8.81640625" style="515" hidden="1" customWidth="1"/>
    <col min="4602" max="4602" width="12.81640625" style="515" customWidth="1"/>
    <col min="4603" max="4620" width="8.81640625" style="515" hidden="1" customWidth="1"/>
    <col min="4621" max="4621" width="13.26953125" style="515" customWidth="1"/>
    <col min="4622" max="4622" width="8.81640625" style="515"/>
    <col min="4623" max="4623" width="12" style="515" customWidth="1"/>
    <col min="4624" max="4836" width="8.81640625" style="515"/>
    <col min="4837" max="4837" width="11.1796875" style="515" customWidth="1"/>
    <col min="4838" max="4838" width="27.453125" style="515" customWidth="1"/>
    <col min="4839" max="4839" width="8.81640625" style="515" hidden="1" customWidth="1"/>
    <col min="4840" max="4840" width="13.81640625" style="515" customWidth="1"/>
    <col min="4841" max="4845" width="8.81640625" style="515" hidden="1" customWidth="1"/>
    <col min="4846" max="4846" width="13.26953125" style="515" customWidth="1"/>
    <col min="4847" max="4848" width="12" style="515" customWidth="1"/>
    <col min="4849" max="4851" width="8.81640625" style="515" hidden="1" customWidth="1"/>
    <col min="4852" max="4852" width="12" style="515" customWidth="1"/>
    <col min="4853" max="4853" width="9.26953125" style="515" customWidth="1"/>
    <col min="4854" max="4854" width="12" style="515" customWidth="1"/>
    <col min="4855" max="4855" width="12.81640625" style="515" customWidth="1"/>
    <col min="4856" max="4857" width="8.81640625" style="515" hidden="1" customWidth="1"/>
    <col min="4858" max="4858" width="12.81640625" style="515" customWidth="1"/>
    <col min="4859" max="4876" width="8.81640625" style="515" hidden="1" customWidth="1"/>
    <col min="4877" max="4877" width="13.26953125" style="515" customWidth="1"/>
    <col min="4878" max="4878" width="8.81640625" style="515"/>
    <col min="4879" max="4879" width="12" style="515" customWidth="1"/>
    <col min="4880" max="5092" width="8.81640625" style="515"/>
    <col min="5093" max="5093" width="11.1796875" style="515" customWidth="1"/>
    <col min="5094" max="5094" width="27.453125" style="515" customWidth="1"/>
    <col min="5095" max="5095" width="8.81640625" style="515" hidden="1" customWidth="1"/>
    <col min="5096" max="5096" width="13.81640625" style="515" customWidth="1"/>
    <col min="5097" max="5101" width="8.81640625" style="515" hidden="1" customWidth="1"/>
    <col min="5102" max="5102" width="13.26953125" style="515" customWidth="1"/>
    <col min="5103" max="5104" width="12" style="515" customWidth="1"/>
    <col min="5105" max="5107" width="8.81640625" style="515" hidden="1" customWidth="1"/>
    <col min="5108" max="5108" width="12" style="515" customWidth="1"/>
    <col min="5109" max="5109" width="9.26953125" style="515" customWidth="1"/>
    <col min="5110" max="5110" width="12" style="515" customWidth="1"/>
    <col min="5111" max="5111" width="12.81640625" style="515" customWidth="1"/>
    <col min="5112" max="5113" width="8.81640625" style="515" hidden="1" customWidth="1"/>
    <col min="5114" max="5114" width="12.81640625" style="515" customWidth="1"/>
    <col min="5115" max="5132" width="8.81640625" style="515" hidden="1" customWidth="1"/>
    <col min="5133" max="5133" width="13.26953125" style="515" customWidth="1"/>
    <col min="5134" max="5134" width="8.81640625" style="515"/>
    <col min="5135" max="5135" width="12" style="515" customWidth="1"/>
    <col min="5136" max="5348" width="8.81640625" style="515"/>
    <col min="5349" max="5349" width="11.1796875" style="515" customWidth="1"/>
    <col min="5350" max="5350" width="27.453125" style="515" customWidth="1"/>
    <col min="5351" max="5351" width="8.81640625" style="515" hidden="1" customWidth="1"/>
    <col min="5352" max="5352" width="13.81640625" style="515" customWidth="1"/>
    <col min="5353" max="5357" width="8.81640625" style="515" hidden="1" customWidth="1"/>
    <col min="5358" max="5358" width="13.26953125" style="515" customWidth="1"/>
    <col min="5359" max="5360" width="12" style="515" customWidth="1"/>
    <col min="5361" max="5363" width="8.81640625" style="515" hidden="1" customWidth="1"/>
    <col min="5364" max="5364" width="12" style="515" customWidth="1"/>
    <col min="5365" max="5365" width="9.26953125" style="515" customWidth="1"/>
    <col min="5366" max="5366" width="12" style="515" customWidth="1"/>
    <col min="5367" max="5367" width="12.81640625" style="515" customWidth="1"/>
    <col min="5368" max="5369" width="8.81640625" style="515" hidden="1" customWidth="1"/>
    <col min="5370" max="5370" width="12.81640625" style="515" customWidth="1"/>
    <col min="5371" max="5388" width="8.81640625" style="515" hidden="1" customWidth="1"/>
    <col min="5389" max="5389" width="13.26953125" style="515" customWidth="1"/>
    <col min="5390" max="5390" width="8.81640625" style="515"/>
    <col min="5391" max="5391" width="12" style="515" customWidth="1"/>
    <col min="5392" max="5604" width="8.81640625" style="515"/>
    <col min="5605" max="5605" width="11.1796875" style="515" customWidth="1"/>
    <col min="5606" max="5606" width="27.453125" style="515" customWidth="1"/>
    <col min="5607" max="5607" width="8.81640625" style="515" hidden="1" customWidth="1"/>
    <col min="5608" max="5608" width="13.81640625" style="515" customWidth="1"/>
    <col min="5609" max="5613" width="8.81640625" style="515" hidden="1" customWidth="1"/>
    <col min="5614" max="5614" width="13.26953125" style="515" customWidth="1"/>
    <col min="5615" max="5616" width="12" style="515" customWidth="1"/>
    <col min="5617" max="5619" width="8.81640625" style="515" hidden="1" customWidth="1"/>
    <col min="5620" max="5620" width="12" style="515" customWidth="1"/>
    <col min="5621" max="5621" width="9.26953125" style="515" customWidth="1"/>
    <col min="5622" max="5622" width="12" style="515" customWidth="1"/>
    <col min="5623" max="5623" width="12.81640625" style="515" customWidth="1"/>
    <col min="5624" max="5625" width="8.81640625" style="515" hidden="1" customWidth="1"/>
    <col min="5626" max="5626" width="12.81640625" style="515" customWidth="1"/>
    <col min="5627" max="5644" width="8.81640625" style="515" hidden="1" customWidth="1"/>
    <col min="5645" max="5645" width="13.26953125" style="515" customWidth="1"/>
    <col min="5646" max="5646" width="8.81640625" style="515"/>
    <col min="5647" max="5647" width="12" style="515" customWidth="1"/>
    <col min="5648" max="5860" width="8.81640625" style="515"/>
    <col min="5861" max="5861" width="11.1796875" style="515" customWidth="1"/>
    <col min="5862" max="5862" width="27.453125" style="515" customWidth="1"/>
    <col min="5863" max="5863" width="8.81640625" style="515" hidden="1" customWidth="1"/>
    <col min="5864" max="5864" width="13.81640625" style="515" customWidth="1"/>
    <col min="5865" max="5869" width="8.81640625" style="515" hidden="1" customWidth="1"/>
    <col min="5870" max="5870" width="13.26953125" style="515" customWidth="1"/>
    <col min="5871" max="5872" width="12" style="515" customWidth="1"/>
    <col min="5873" max="5875" width="8.81640625" style="515" hidden="1" customWidth="1"/>
    <col min="5876" max="5876" width="12" style="515" customWidth="1"/>
    <col min="5877" max="5877" width="9.26953125" style="515" customWidth="1"/>
    <col min="5878" max="5878" width="12" style="515" customWidth="1"/>
    <col min="5879" max="5879" width="12.81640625" style="515" customWidth="1"/>
    <col min="5880" max="5881" width="8.81640625" style="515" hidden="1" customWidth="1"/>
    <col min="5882" max="5882" width="12.81640625" style="515" customWidth="1"/>
    <col min="5883" max="5900" width="8.81640625" style="515" hidden="1" customWidth="1"/>
    <col min="5901" max="5901" width="13.26953125" style="515" customWidth="1"/>
    <col min="5902" max="5902" width="8.81640625" style="515"/>
    <col min="5903" max="5903" width="12" style="515" customWidth="1"/>
    <col min="5904" max="6116" width="8.81640625" style="515"/>
    <col min="6117" max="6117" width="11.1796875" style="515" customWidth="1"/>
    <col min="6118" max="6118" width="27.453125" style="515" customWidth="1"/>
    <col min="6119" max="6119" width="8.81640625" style="515" hidden="1" customWidth="1"/>
    <col min="6120" max="6120" width="13.81640625" style="515" customWidth="1"/>
    <col min="6121" max="6125" width="8.81640625" style="515" hidden="1" customWidth="1"/>
    <col min="6126" max="6126" width="13.26953125" style="515" customWidth="1"/>
    <col min="6127" max="6128" width="12" style="515" customWidth="1"/>
    <col min="6129" max="6131" width="8.81640625" style="515" hidden="1" customWidth="1"/>
    <col min="6132" max="6132" width="12" style="515" customWidth="1"/>
    <col min="6133" max="6133" width="9.26953125" style="515" customWidth="1"/>
    <col min="6134" max="6134" width="12" style="515" customWidth="1"/>
    <col min="6135" max="6135" width="12.81640625" style="515" customWidth="1"/>
    <col min="6136" max="6137" width="8.81640625" style="515" hidden="1" customWidth="1"/>
    <col min="6138" max="6138" width="12.81640625" style="515" customWidth="1"/>
    <col min="6139" max="6156" width="8.81640625" style="515" hidden="1" customWidth="1"/>
    <col min="6157" max="6157" width="13.26953125" style="515" customWidth="1"/>
    <col min="6158" max="6158" width="8.81640625" style="515"/>
    <col min="6159" max="6159" width="12" style="515" customWidth="1"/>
    <col min="6160" max="6372" width="8.81640625" style="515"/>
    <col min="6373" max="6373" width="11.1796875" style="515" customWidth="1"/>
    <col min="6374" max="6374" width="27.453125" style="515" customWidth="1"/>
    <col min="6375" max="6375" width="8.81640625" style="515" hidden="1" customWidth="1"/>
    <col min="6376" max="6376" width="13.81640625" style="515" customWidth="1"/>
    <col min="6377" max="6381" width="8.81640625" style="515" hidden="1" customWidth="1"/>
    <col min="6382" max="6382" width="13.26953125" style="515" customWidth="1"/>
    <col min="6383" max="6384" width="12" style="515" customWidth="1"/>
    <col min="6385" max="6387" width="8.81640625" style="515" hidden="1" customWidth="1"/>
    <col min="6388" max="6388" width="12" style="515" customWidth="1"/>
    <col min="6389" max="6389" width="9.26953125" style="515" customWidth="1"/>
    <col min="6390" max="6390" width="12" style="515" customWidth="1"/>
    <col min="6391" max="6391" width="12.81640625" style="515" customWidth="1"/>
    <col min="6392" max="6393" width="8.81640625" style="515" hidden="1" customWidth="1"/>
    <col min="6394" max="6394" width="12.81640625" style="515" customWidth="1"/>
    <col min="6395" max="6412" width="8.81640625" style="515" hidden="1" customWidth="1"/>
    <col min="6413" max="6413" width="13.26953125" style="515" customWidth="1"/>
    <col min="6414" max="6414" width="8.81640625" style="515"/>
    <col min="6415" max="6415" width="12" style="515" customWidth="1"/>
    <col min="6416" max="6628" width="8.81640625" style="515"/>
    <col min="6629" max="6629" width="11.1796875" style="515" customWidth="1"/>
    <col min="6630" max="6630" width="27.453125" style="515" customWidth="1"/>
    <col min="6631" max="6631" width="8.81640625" style="515" hidden="1" customWidth="1"/>
    <col min="6632" max="6632" width="13.81640625" style="515" customWidth="1"/>
    <col min="6633" max="6637" width="8.81640625" style="515" hidden="1" customWidth="1"/>
    <col min="6638" max="6638" width="13.26953125" style="515" customWidth="1"/>
    <col min="6639" max="6640" width="12" style="515" customWidth="1"/>
    <col min="6641" max="6643" width="8.81640625" style="515" hidden="1" customWidth="1"/>
    <col min="6644" max="6644" width="12" style="515" customWidth="1"/>
    <col min="6645" max="6645" width="9.26953125" style="515" customWidth="1"/>
    <col min="6646" max="6646" width="12" style="515" customWidth="1"/>
    <col min="6647" max="6647" width="12.81640625" style="515" customWidth="1"/>
    <col min="6648" max="6649" width="8.81640625" style="515" hidden="1" customWidth="1"/>
    <col min="6650" max="6650" width="12.81640625" style="515" customWidth="1"/>
    <col min="6651" max="6668" width="8.81640625" style="515" hidden="1" customWidth="1"/>
    <col min="6669" max="6669" width="13.26953125" style="515" customWidth="1"/>
    <col min="6670" max="6670" width="8.81640625" style="515"/>
    <col min="6671" max="6671" width="12" style="515" customWidth="1"/>
    <col min="6672" max="6884" width="8.81640625" style="515"/>
    <col min="6885" max="6885" width="11.1796875" style="515" customWidth="1"/>
    <col min="6886" max="6886" width="27.453125" style="515" customWidth="1"/>
    <col min="6887" max="6887" width="8.81640625" style="515" hidden="1" customWidth="1"/>
    <col min="6888" max="6888" width="13.81640625" style="515" customWidth="1"/>
    <col min="6889" max="6893" width="8.81640625" style="515" hidden="1" customWidth="1"/>
    <col min="6894" max="6894" width="13.26953125" style="515" customWidth="1"/>
    <col min="6895" max="6896" width="12" style="515" customWidth="1"/>
    <col min="6897" max="6899" width="8.81640625" style="515" hidden="1" customWidth="1"/>
    <col min="6900" max="6900" width="12" style="515" customWidth="1"/>
    <col min="6901" max="6901" width="9.26953125" style="515" customWidth="1"/>
    <col min="6902" max="6902" width="12" style="515" customWidth="1"/>
    <col min="6903" max="6903" width="12.81640625" style="515" customWidth="1"/>
    <col min="6904" max="6905" width="8.81640625" style="515" hidden="1" customWidth="1"/>
    <col min="6906" max="6906" width="12.81640625" style="515" customWidth="1"/>
    <col min="6907" max="6924" width="8.81640625" style="515" hidden="1" customWidth="1"/>
    <col min="6925" max="6925" width="13.26953125" style="515" customWidth="1"/>
    <col min="6926" max="6926" width="8.81640625" style="515"/>
    <col min="6927" max="6927" width="12" style="515" customWidth="1"/>
    <col min="6928" max="7140" width="8.81640625" style="515"/>
    <col min="7141" max="7141" width="11.1796875" style="515" customWidth="1"/>
    <col min="7142" max="7142" width="27.453125" style="515" customWidth="1"/>
    <col min="7143" max="7143" width="8.81640625" style="515" hidden="1" customWidth="1"/>
    <col min="7144" max="7144" width="13.81640625" style="515" customWidth="1"/>
    <col min="7145" max="7149" width="8.81640625" style="515" hidden="1" customWidth="1"/>
    <col min="7150" max="7150" width="13.26953125" style="515" customWidth="1"/>
    <col min="7151" max="7152" width="12" style="515" customWidth="1"/>
    <col min="7153" max="7155" width="8.81640625" style="515" hidden="1" customWidth="1"/>
    <col min="7156" max="7156" width="12" style="515" customWidth="1"/>
    <col min="7157" max="7157" width="9.26953125" style="515" customWidth="1"/>
    <col min="7158" max="7158" width="12" style="515" customWidth="1"/>
    <col min="7159" max="7159" width="12.81640625" style="515" customWidth="1"/>
    <col min="7160" max="7161" width="8.81640625" style="515" hidden="1" customWidth="1"/>
    <col min="7162" max="7162" width="12.81640625" style="515" customWidth="1"/>
    <col min="7163" max="7180" width="8.81640625" style="515" hidden="1" customWidth="1"/>
    <col min="7181" max="7181" width="13.26953125" style="515" customWidth="1"/>
    <col min="7182" max="7182" width="8.81640625" style="515"/>
    <col min="7183" max="7183" width="12" style="515" customWidth="1"/>
    <col min="7184" max="7396" width="8.81640625" style="515"/>
    <col min="7397" max="7397" width="11.1796875" style="515" customWidth="1"/>
    <col min="7398" max="7398" width="27.453125" style="515" customWidth="1"/>
    <col min="7399" max="7399" width="8.81640625" style="515" hidden="1" customWidth="1"/>
    <col min="7400" max="7400" width="13.81640625" style="515" customWidth="1"/>
    <col min="7401" max="7405" width="8.81640625" style="515" hidden="1" customWidth="1"/>
    <col min="7406" max="7406" width="13.26953125" style="515" customWidth="1"/>
    <col min="7407" max="7408" width="12" style="515" customWidth="1"/>
    <col min="7409" max="7411" width="8.81640625" style="515" hidden="1" customWidth="1"/>
    <col min="7412" max="7412" width="12" style="515" customWidth="1"/>
    <col min="7413" max="7413" width="9.26953125" style="515" customWidth="1"/>
    <col min="7414" max="7414" width="12" style="515" customWidth="1"/>
    <col min="7415" max="7415" width="12.81640625" style="515" customWidth="1"/>
    <col min="7416" max="7417" width="8.81640625" style="515" hidden="1" customWidth="1"/>
    <col min="7418" max="7418" width="12.81640625" style="515" customWidth="1"/>
    <col min="7419" max="7436" width="8.81640625" style="515" hidden="1" customWidth="1"/>
    <col min="7437" max="7437" width="13.26953125" style="515" customWidth="1"/>
    <col min="7438" max="7438" width="8.81640625" style="515"/>
    <col min="7439" max="7439" width="12" style="515" customWidth="1"/>
    <col min="7440" max="7652" width="8.81640625" style="515"/>
    <col min="7653" max="7653" width="11.1796875" style="515" customWidth="1"/>
    <col min="7654" max="7654" width="27.453125" style="515" customWidth="1"/>
    <col min="7655" max="7655" width="8.81640625" style="515" hidden="1" customWidth="1"/>
    <col min="7656" max="7656" width="13.81640625" style="515" customWidth="1"/>
    <col min="7657" max="7661" width="8.81640625" style="515" hidden="1" customWidth="1"/>
    <col min="7662" max="7662" width="13.26953125" style="515" customWidth="1"/>
    <col min="7663" max="7664" width="12" style="515" customWidth="1"/>
    <col min="7665" max="7667" width="8.81640625" style="515" hidden="1" customWidth="1"/>
    <col min="7668" max="7668" width="12" style="515" customWidth="1"/>
    <col min="7669" max="7669" width="9.26953125" style="515" customWidth="1"/>
    <col min="7670" max="7670" width="12" style="515" customWidth="1"/>
    <col min="7671" max="7671" width="12.81640625" style="515" customWidth="1"/>
    <col min="7672" max="7673" width="8.81640625" style="515" hidden="1" customWidth="1"/>
    <col min="7674" max="7674" width="12.81640625" style="515" customWidth="1"/>
    <col min="7675" max="7692" width="8.81640625" style="515" hidden="1" customWidth="1"/>
    <col min="7693" max="7693" width="13.26953125" style="515" customWidth="1"/>
    <col min="7694" max="7694" width="8.81640625" style="515"/>
    <col min="7695" max="7695" width="12" style="515" customWidth="1"/>
    <col min="7696" max="7908" width="8.81640625" style="515"/>
    <col min="7909" max="7909" width="11.1796875" style="515" customWidth="1"/>
    <col min="7910" max="7910" width="27.453125" style="515" customWidth="1"/>
    <col min="7911" max="7911" width="8.81640625" style="515" hidden="1" customWidth="1"/>
    <col min="7912" max="7912" width="13.81640625" style="515" customWidth="1"/>
    <col min="7913" max="7917" width="8.81640625" style="515" hidden="1" customWidth="1"/>
    <col min="7918" max="7918" width="13.26953125" style="515" customWidth="1"/>
    <col min="7919" max="7920" width="12" style="515" customWidth="1"/>
    <col min="7921" max="7923" width="8.81640625" style="515" hidden="1" customWidth="1"/>
    <col min="7924" max="7924" width="12" style="515" customWidth="1"/>
    <col min="7925" max="7925" width="9.26953125" style="515" customWidth="1"/>
    <col min="7926" max="7926" width="12" style="515" customWidth="1"/>
    <col min="7927" max="7927" width="12.81640625" style="515" customWidth="1"/>
    <col min="7928" max="7929" width="8.81640625" style="515" hidden="1" customWidth="1"/>
    <col min="7930" max="7930" width="12.81640625" style="515" customWidth="1"/>
    <col min="7931" max="7948" width="8.81640625" style="515" hidden="1" customWidth="1"/>
    <col min="7949" max="7949" width="13.26953125" style="515" customWidth="1"/>
    <col min="7950" max="7950" width="8.81640625" style="515"/>
    <col min="7951" max="7951" width="12" style="515" customWidth="1"/>
    <col min="7952" max="8164" width="8.81640625" style="515"/>
    <col min="8165" max="8165" width="11.1796875" style="515" customWidth="1"/>
    <col min="8166" max="8166" width="27.453125" style="515" customWidth="1"/>
    <col min="8167" max="8167" width="8.81640625" style="515" hidden="1" customWidth="1"/>
    <col min="8168" max="8168" width="13.81640625" style="515" customWidth="1"/>
    <col min="8169" max="8173" width="8.81640625" style="515" hidden="1" customWidth="1"/>
    <col min="8174" max="8174" width="13.26953125" style="515" customWidth="1"/>
    <col min="8175" max="8176" width="12" style="515" customWidth="1"/>
    <col min="8177" max="8179" width="8.81640625" style="515" hidden="1" customWidth="1"/>
    <col min="8180" max="8180" width="12" style="515" customWidth="1"/>
    <col min="8181" max="8181" width="9.26953125" style="515" customWidth="1"/>
    <col min="8182" max="8182" width="12" style="515" customWidth="1"/>
    <col min="8183" max="8183" width="12.81640625" style="515" customWidth="1"/>
    <col min="8184" max="8185" width="8.81640625" style="515" hidden="1" customWidth="1"/>
    <col min="8186" max="8186" width="12.81640625" style="515" customWidth="1"/>
    <col min="8187" max="8204" width="8.81640625" style="515" hidden="1" customWidth="1"/>
    <col min="8205" max="8205" width="13.26953125" style="515" customWidth="1"/>
    <col min="8206" max="8206" width="8.81640625" style="515"/>
    <col min="8207" max="8207" width="12" style="515" customWidth="1"/>
    <col min="8208" max="8420" width="8.81640625" style="515"/>
    <col min="8421" max="8421" width="11.1796875" style="515" customWidth="1"/>
    <col min="8422" max="8422" width="27.453125" style="515" customWidth="1"/>
    <col min="8423" max="8423" width="8.81640625" style="515" hidden="1" customWidth="1"/>
    <col min="8424" max="8424" width="13.81640625" style="515" customWidth="1"/>
    <col min="8425" max="8429" width="8.81640625" style="515" hidden="1" customWidth="1"/>
    <col min="8430" max="8430" width="13.26953125" style="515" customWidth="1"/>
    <col min="8431" max="8432" width="12" style="515" customWidth="1"/>
    <col min="8433" max="8435" width="8.81640625" style="515" hidden="1" customWidth="1"/>
    <col min="8436" max="8436" width="12" style="515" customWidth="1"/>
    <col min="8437" max="8437" width="9.26953125" style="515" customWidth="1"/>
    <col min="8438" max="8438" width="12" style="515" customWidth="1"/>
    <col min="8439" max="8439" width="12.81640625" style="515" customWidth="1"/>
    <col min="8440" max="8441" width="8.81640625" style="515" hidden="1" customWidth="1"/>
    <col min="8442" max="8442" width="12.81640625" style="515" customWidth="1"/>
    <col min="8443" max="8460" width="8.81640625" style="515" hidden="1" customWidth="1"/>
    <col min="8461" max="8461" width="13.26953125" style="515" customWidth="1"/>
    <col min="8462" max="8462" width="8.81640625" style="515"/>
    <col min="8463" max="8463" width="12" style="515" customWidth="1"/>
    <col min="8464" max="8676" width="8.81640625" style="515"/>
    <col min="8677" max="8677" width="11.1796875" style="515" customWidth="1"/>
    <col min="8678" max="8678" width="27.453125" style="515" customWidth="1"/>
    <col min="8679" max="8679" width="8.81640625" style="515" hidden="1" customWidth="1"/>
    <col min="8680" max="8680" width="13.81640625" style="515" customWidth="1"/>
    <col min="8681" max="8685" width="8.81640625" style="515" hidden="1" customWidth="1"/>
    <col min="8686" max="8686" width="13.26953125" style="515" customWidth="1"/>
    <col min="8687" max="8688" width="12" style="515" customWidth="1"/>
    <col min="8689" max="8691" width="8.81640625" style="515" hidden="1" customWidth="1"/>
    <col min="8692" max="8692" width="12" style="515" customWidth="1"/>
    <col min="8693" max="8693" width="9.26953125" style="515" customWidth="1"/>
    <col min="8694" max="8694" width="12" style="515" customWidth="1"/>
    <col min="8695" max="8695" width="12.81640625" style="515" customWidth="1"/>
    <col min="8696" max="8697" width="8.81640625" style="515" hidden="1" customWidth="1"/>
    <col min="8698" max="8698" width="12.81640625" style="515" customWidth="1"/>
    <col min="8699" max="8716" width="8.81640625" style="515" hidden="1" customWidth="1"/>
    <col min="8717" max="8717" width="13.26953125" style="515" customWidth="1"/>
    <col min="8718" max="8718" width="8.81640625" style="515"/>
    <col min="8719" max="8719" width="12" style="515" customWidth="1"/>
    <col min="8720" max="8932" width="8.81640625" style="515"/>
    <col min="8933" max="8933" width="11.1796875" style="515" customWidth="1"/>
    <col min="8934" max="8934" width="27.453125" style="515" customWidth="1"/>
    <col min="8935" max="8935" width="8.81640625" style="515" hidden="1" customWidth="1"/>
    <col min="8936" max="8936" width="13.81640625" style="515" customWidth="1"/>
    <col min="8937" max="8941" width="8.81640625" style="515" hidden="1" customWidth="1"/>
    <col min="8942" max="8942" width="13.26953125" style="515" customWidth="1"/>
    <col min="8943" max="8944" width="12" style="515" customWidth="1"/>
    <col min="8945" max="8947" width="8.81640625" style="515" hidden="1" customWidth="1"/>
    <col min="8948" max="8948" width="12" style="515" customWidth="1"/>
    <col min="8949" max="8949" width="9.26953125" style="515" customWidth="1"/>
    <col min="8950" max="8950" width="12" style="515" customWidth="1"/>
    <col min="8951" max="8951" width="12.81640625" style="515" customWidth="1"/>
    <col min="8952" max="8953" width="8.81640625" style="515" hidden="1" customWidth="1"/>
    <col min="8954" max="8954" width="12.81640625" style="515" customWidth="1"/>
    <col min="8955" max="8972" width="8.81640625" style="515" hidden="1" customWidth="1"/>
    <col min="8973" max="8973" width="13.26953125" style="515" customWidth="1"/>
    <col min="8974" max="8974" width="8.81640625" style="515"/>
    <col min="8975" max="8975" width="12" style="515" customWidth="1"/>
    <col min="8976" max="9188" width="8.81640625" style="515"/>
    <col min="9189" max="9189" width="11.1796875" style="515" customWidth="1"/>
    <col min="9190" max="9190" width="27.453125" style="515" customWidth="1"/>
    <col min="9191" max="9191" width="8.81640625" style="515" hidden="1" customWidth="1"/>
    <col min="9192" max="9192" width="13.81640625" style="515" customWidth="1"/>
    <col min="9193" max="9197" width="8.81640625" style="515" hidden="1" customWidth="1"/>
    <col min="9198" max="9198" width="13.26953125" style="515" customWidth="1"/>
    <col min="9199" max="9200" width="12" style="515" customWidth="1"/>
    <col min="9201" max="9203" width="8.81640625" style="515" hidden="1" customWidth="1"/>
    <col min="9204" max="9204" width="12" style="515" customWidth="1"/>
    <col min="9205" max="9205" width="9.26953125" style="515" customWidth="1"/>
    <col min="9206" max="9206" width="12" style="515" customWidth="1"/>
    <col min="9207" max="9207" width="12.81640625" style="515" customWidth="1"/>
    <col min="9208" max="9209" width="8.81640625" style="515" hidden="1" customWidth="1"/>
    <col min="9210" max="9210" width="12.81640625" style="515" customWidth="1"/>
    <col min="9211" max="9228" width="8.81640625" style="515" hidden="1" customWidth="1"/>
    <col min="9229" max="9229" width="13.26953125" style="515" customWidth="1"/>
    <col min="9230" max="9230" width="8.81640625" style="515"/>
    <col min="9231" max="9231" width="12" style="515" customWidth="1"/>
    <col min="9232" max="9444" width="8.81640625" style="515"/>
    <col min="9445" max="9445" width="11.1796875" style="515" customWidth="1"/>
    <col min="9446" max="9446" width="27.453125" style="515" customWidth="1"/>
    <col min="9447" max="9447" width="8.81640625" style="515" hidden="1" customWidth="1"/>
    <col min="9448" max="9448" width="13.81640625" style="515" customWidth="1"/>
    <col min="9449" max="9453" width="8.81640625" style="515" hidden="1" customWidth="1"/>
    <col min="9454" max="9454" width="13.26953125" style="515" customWidth="1"/>
    <col min="9455" max="9456" width="12" style="515" customWidth="1"/>
    <col min="9457" max="9459" width="8.81640625" style="515" hidden="1" customWidth="1"/>
    <col min="9460" max="9460" width="12" style="515" customWidth="1"/>
    <col min="9461" max="9461" width="9.26953125" style="515" customWidth="1"/>
    <col min="9462" max="9462" width="12" style="515" customWidth="1"/>
    <col min="9463" max="9463" width="12.81640625" style="515" customWidth="1"/>
    <col min="9464" max="9465" width="8.81640625" style="515" hidden="1" customWidth="1"/>
    <col min="9466" max="9466" width="12.81640625" style="515" customWidth="1"/>
    <col min="9467" max="9484" width="8.81640625" style="515" hidden="1" customWidth="1"/>
    <col min="9485" max="9485" width="13.26953125" style="515" customWidth="1"/>
    <col min="9486" max="9486" width="8.81640625" style="515"/>
    <col min="9487" max="9487" width="12" style="515" customWidth="1"/>
    <col min="9488" max="9700" width="8.81640625" style="515"/>
    <col min="9701" max="9701" width="11.1796875" style="515" customWidth="1"/>
    <col min="9702" max="9702" width="27.453125" style="515" customWidth="1"/>
    <col min="9703" max="9703" width="8.81640625" style="515" hidden="1" customWidth="1"/>
    <col min="9704" max="9704" width="13.81640625" style="515" customWidth="1"/>
    <col min="9705" max="9709" width="8.81640625" style="515" hidden="1" customWidth="1"/>
    <col min="9710" max="9710" width="13.26953125" style="515" customWidth="1"/>
    <col min="9711" max="9712" width="12" style="515" customWidth="1"/>
    <col min="9713" max="9715" width="8.81640625" style="515" hidden="1" customWidth="1"/>
    <col min="9716" max="9716" width="12" style="515" customWidth="1"/>
    <col min="9717" max="9717" width="9.26953125" style="515" customWidth="1"/>
    <col min="9718" max="9718" width="12" style="515" customWidth="1"/>
    <col min="9719" max="9719" width="12.81640625" style="515" customWidth="1"/>
    <col min="9720" max="9721" width="8.81640625" style="515" hidden="1" customWidth="1"/>
    <col min="9722" max="9722" width="12.81640625" style="515" customWidth="1"/>
    <col min="9723" max="9740" width="8.81640625" style="515" hidden="1" customWidth="1"/>
    <col min="9741" max="9741" width="13.26953125" style="515" customWidth="1"/>
    <col min="9742" max="9742" width="8.81640625" style="515"/>
    <col min="9743" max="9743" width="12" style="515" customWidth="1"/>
    <col min="9744" max="9956" width="8.81640625" style="515"/>
    <col min="9957" max="9957" width="11.1796875" style="515" customWidth="1"/>
    <col min="9958" max="9958" width="27.453125" style="515" customWidth="1"/>
    <col min="9959" max="9959" width="8.81640625" style="515" hidden="1" customWidth="1"/>
    <col min="9960" max="9960" width="13.81640625" style="515" customWidth="1"/>
    <col min="9961" max="9965" width="8.81640625" style="515" hidden="1" customWidth="1"/>
    <col min="9966" max="9966" width="13.26953125" style="515" customWidth="1"/>
    <col min="9967" max="9968" width="12" style="515" customWidth="1"/>
    <col min="9969" max="9971" width="8.81640625" style="515" hidden="1" customWidth="1"/>
    <col min="9972" max="9972" width="12" style="515" customWidth="1"/>
    <col min="9973" max="9973" width="9.26953125" style="515" customWidth="1"/>
    <col min="9974" max="9974" width="12" style="515" customWidth="1"/>
    <col min="9975" max="9975" width="12.81640625" style="515" customWidth="1"/>
    <col min="9976" max="9977" width="8.81640625" style="515" hidden="1" customWidth="1"/>
    <col min="9978" max="9978" width="12.81640625" style="515" customWidth="1"/>
    <col min="9979" max="9996" width="8.81640625" style="515" hidden="1" customWidth="1"/>
    <col min="9997" max="9997" width="13.26953125" style="515" customWidth="1"/>
    <col min="9998" max="9998" width="8.81640625" style="515"/>
    <col min="9999" max="9999" width="12" style="515" customWidth="1"/>
    <col min="10000" max="10212" width="8.81640625" style="515"/>
    <col min="10213" max="10213" width="11.1796875" style="515" customWidth="1"/>
    <col min="10214" max="10214" width="27.453125" style="515" customWidth="1"/>
    <col min="10215" max="10215" width="8.81640625" style="515" hidden="1" customWidth="1"/>
    <col min="10216" max="10216" width="13.81640625" style="515" customWidth="1"/>
    <col min="10217" max="10221" width="8.81640625" style="515" hidden="1" customWidth="1"/>
    <col min="10222" max="10222" width="13.26953125" style="515" customWidth="1"/>
    <col min="10223" max="10224" width="12" style="515" customWidth="1"/>
    <col min="10225" max="10227" width="8.81640625" style="515" hidden="1" customWidth="1"/>
    <col min="10228" max="10228" width="12" style="515" customWidth="1"/>
    <col min="10229" max="10229" width="9.26953125" style="515" customWidth="1"/>
    <col min="10230" max="10230" width="12" style="515" customWidth="1"/>
    <col min="10231" max="10231" width="12.81640625" style="515" customWidth="1"/>
    <col min="10232" max="10233" width="8.81640625" style="515" hidden="1" customWidth="1"/>
    <col min="10234" max="10234" width="12.81640625" style="515" customWidth="1"/>
    <col min="10235" max="10252" width="8.81640625" style="515" hidden="1" customWidth="1"/>
    <col min="10253" max="10253" width="13.26953125" style="515" customWidth="1"/>
    <col min="10254" max="10254" width="8.81640625" style="515"/>
    <col min="10255" max="10255" width="12" style="515" customWidth="1"/>
    <col min="10256" max="10468" width="8.81640625" style="515"/>
    <col min="10469" max="10469" width="11.1796875" style="515" customWidth="1"/>
    <col min="10470" max="10470" width="27.453125" style="515" customWidth="1"/>
    <col min="10471" max="10471" width="8.81640625" style="515" hidden="1" customWidth="1"/>
    <col min="10472" max="10472" width="13.81640625" style="515" customWidth="1"/>
    <col min="10473" max="10477" width="8.81640625" style="515" hidden="1" customWidth="1"/>
    <col min="10478" max="10478" width="13.26953125" style="515" customWidth="1"/>
    <col min="10479" max="10480" width="12" style="515" customWidth="1"/>
    <col min="10481" max="10483" width="8.81640625" style="515" hidden="1" customWidth="1"/>
    <col min="10484" max="10484" width="12" style="515" customWidth="1"/>
    <col min="10485" max="10485" width="9.26953125" style="515" customWidth="1"/>
    <col min="10486" max="10486" width="12" style="515" customWidth="1"/>
    <col min="10487" max="10487" width="12.81640625" style="515" customWidth="1"/>
    <col min="10488" max="10489" width="8.81640625" style="515" hidden="1" customWidth="1"/>
    <col min="10490" max="10490" width="12.81640625" style="515" customWidth="1"/>
    <col min="10491" max="10508" width="8.81640625" style="515" hidden="1" customWidth="1"/>
    <col min="10509" max="10509" width="13.26953125" style="515" customWidth="1"/>
    <col min="10510" max="10510" width="8.81640625" style="515"/>
    <col min="10511" max="10511" width="12" style="515" customWidth="1"/>
    <col min="10512" max="10724" width="8.81640625" style="515"/>
    <col min="10725" max="10725" width="11.1796875" style="515" customWidth="1"/>
    <col min="10726" max="10726" width="27.453125" style="515" customWidth="1"/>
    <col min="10727" max="10727" width="8.81640625" style="515" hidden="1" customWidth="1"/>
    <col min="10728" max="10728" width="13.81640625" style="515" customWidth="1"/>
    <col min="10729" max="10733" width="8.81640625" style="515" hidden="1" customWidth="1"/>
    <col min="10734" max="10734" width="13.26953125" style="515" customWidth="1"/>
    <col min="10735" max="10736" width="12" style="515" customWidth="1"/>
    <col min="10737" max="10739" width="8.81640625" style="515" hidden="1" customWidth="1"/>
    <col min="10740" max="10740" width="12" style="515" customWidth="1"/>
    <col min="10741" max="10741" width="9.26953125" style="515" customWidth="1"/>
    <col min="10742" max="10742" width="12" style="515" customWidth="1"/>
    <col min="10743" max="10743" width="12.81640625" style="515" customWidth="1"/>
    <col min="10744" max="10745" width="8.81640625" style="515" hidden="1" customWidth="1"/>
    <col min="10746" max="10746" width="12.81640625" style="515" customWidth="1"/>
    <col min="10747" max="10764" width="8.81640625" style="515" hidden="1" customWidth="1"/>
    <col min="10765" max="10765" width="13.26953125" style="515" customWidth="1"/>
    <col min="10766" max="10766" width="8.81640625" style="515"/>
    <col min="10767" max="10767" width="12" style="515" customWidth="1"/>
    <col min="10768" max="10980" width="8.81640625" style="515"/>
    <col min="10981" max="10981" width="11.1796875" style="515" customWidth="1"/>
    <col min="10982" max="10982" width="27.453125" style="515" customWidth="1"/>
    <col min="10983" max="10983" width="8.81640625" style="515" hidden="1" customWidth="1"/>
    <col min="10984" max="10984" width="13.81640625" style="515" customWidth="1"/>
    <col min="10985" max="10989" width="8.81640625" style="515" hidden="1" customWidth="1"/>
    <col min="10990" max="10990" width="13.26953125" style="515" customWidth="1"/>
    <col min="10991" max="10992" width="12" style="515" customWidth="1"/>
    <col min="10993" max="10995" width="8.81640625" style="515" hidden="1" customWidth="1"/>
    <col min="10996" max="10996" width="12" style="515" customWidth="1"/>
    <col min="10997" max="10997" width="9.26953125" style="515" customWidth="1"/>
    <col min="10998" max="10998" width="12" style="515" customWidth="1"/>
    <col min="10999" max="10999" width="12.81640625" style="515" customWidth="1"/>
    <col min="11000" max="11001" width="8.81640625" style="515" hidden="1" customWidth="1"/>
    <col min="11002" max="11002" width="12.81640625" style="515" customWidth="1"/>
    <col min="11003" max="11020" width="8.81640625" style="515" hidden="1" customWidth="1"/>
    <col min="11021" max="11021" width="13.26953125" style="515" customWidth="1"/>
    <col min="11022" max="11022" width="8.81640625" style="515"/>
    <col min="11023" max="11023" width="12" style="515" customWidth="1"/>
    <col min="11024" max="11236" width="8.81640625" style="515"/>
    <col min="11237" max="11237" width="11.1796875" style="515" customWidth="1"/>
    <col min="11238" max="11238" width="27.453125" style="515" customWidth="1"/>
    <col min="11239" max="11239" width="8.81640625" style="515" hidden="1" customWidth="1"/>
    <col min="11240" max="11240" width="13.81640625" style="515" customWidth="1"/>
    <col min="11241" max="11245" width="8.81640625" style="515" hidden="1" customWidth="1"/>
    <col min="11246" max="11246" width="13.26953125" style="515" customWidth="1"/>
    <col min="11247" max="11248" width="12" style="515" customWidth="1"/>
    <col min="11249" max="11251" width="8.81640625" style="515" hidden="1" customWidth="1"/>
    <col min="11252" max="11252" width="12" style="515" customWidth="1"/>
    <col min="11253" max="11253" width="9.26953125" style="515" customWidth="1"/>
    <col min="11254" max="11254" width="12" style="515" customWidth="1"/>
    <col min="11255" max="11255" width="12.81640625" style="515" customWidth="1"/>
    <col min="11256" max="11257" width="8.81640625" style="515" hidden="1" customWidth="1"/>
    <col min="11258" max="11258" width="12.81640625" style="515" customWidth="1"/>
    <col min="11259" max="11276" width="8.81640625" style="515" hidden="1" customWidth="1"/>
    <col min="11277" max="11277" width="13.26953125" style="515" customWidth="1"/>
    <col min="11278" max="11278" width="8.81640625" style="515"/>
    <col min="11279" max="11279" width="12" style="515" customWidth="1"/>
    <col min="11280" max="11492" width="8.81640625" style="515"/>
    <col min="11493" max="11493" width="11.1796875" style="515" customWidth="1"/>
    <col min="11494" max="11494" width="27.453125" style="515" customWidth="1"/>
    <col min="11495" max="11495" width="8.81640625" style="515" hidden="1" customWidth="1"/>
    <col min="11496" max="11496" width="13.81640625" style="515" customWidth="1"/>
    <col min="11497" max="11501" width="8.81640625" style="515" hidden="1" customWidth="1"/>
    <col min="11502" max="11502" width="13.26953125" style="515" customWidth="1"/>
    <col min="11503" max="11504" width="12" style="515" customWidth="1"/>
    <col min="11505" max="11507" width="8.81640625" style="515" hidden="1" customWidth="1"/>
    <col min="11508" max="11508" width="12" style="515" customWidth="1"/>
    <col min="11509" max="11509" width="9.26953125" style="515" customWidth="1"/>
    <col min="11510" max="11510" width="12" style="515" customWidth="1"/>
    <col min="11511" max="11511" width="12.81640625" style="515" customWidth="1"/>
    <col min="11512" max="11513" width="8.81640625" style="515" hidden="1" customWidth="1"/>
    <col min="11514" max="11514" width="12.81640625" style="515" customWidth="1"/>
    <col min="11515" max="11532" width="8.81640625" style="515" hidden="1" customWidth="1"/>
    <col min="11533" max="11533" width="13.26953125" style="515" customWidth="1"/>
    <col min="11534" max="11534" width="8.81640625" style="515"/>
    <col min="11535" max="11535" width="12" style="515" customWidth="1"/>
    <col min="11536" max="11748" width="8.81640625" style="515"/>
    <col min="11749" max="11749" width="11.1796875" style="515" customWidth="1"/>
    <col min="11750" max="11750" width="27.453125" style="515" customWidth="1"/>
    <col min="11751" max="11751" width="8.81640625" style="515" hidden="1" customWidth="1"/>
    <col min="11752" max="11752" width="13.81640625" style="515" customWidth="1"/>
    <col min="11753" max="11757" width="8.81640625" style="515" hidden="1" customWidth="1"/>
    <col min="11758" max="11758" width="13.26953125" style="515" customWidth="1"/>
    <col min="11759" max="11760" width="12" style="515" customWidth="1"/>
    <col min="11761" max="11763" width="8.81640625" style="515" hidden="1" customWidth="1"/>
    <col min="11764" max="11764" width="12" style="515" customWidth="1"/>
    <col min="11765" max="11765" width="9.26953125" style="515" customWidth="1"/>
    <col min="11766" max="11766" width="12" style="515" customWidth="1"/>
    <col min="11767" max="11767" width="12.81640625" style="515" customWidth="1"/>
    <col min="11768" max="11769" width="8.81640625" style="515" hidden="1" customWidth="1"/>
    <col min="11770" max="11770" width="12.81640625" style="515" customWidth="1"/>
    <col min="11771" max="11788" width="8.81640625" style="515" hidden="1" customWidth="1"/>
    <col min="11789" max="11789" width="13.26953125" style="515" customWidth="1"/>
    <col min="11790" max="11790" width="8.81640625" style="515"/>
    <col min="11791" max="11791" width="12" style="515" customWidth="1"/>
    <col min="11792" max="12004" width="8.81640625" style="515"/>
    <col min="12005" max="12005" width="11.1796875" style="515" customWidth="1"/>
    <col min="12006" max="12006" width="27.453125" style="515" customWidth="1"/>
    <col min="12007" max="12007" width="8.81640625" style="515" hidden="1" customWidth="1"/>
    <col min="12008" max="12008" width="13.81640625" style="515" customWidth="1"/>
    <col min="12009" max="12013" width="8.81640625" style="515" hidden="1" customWidth="1"/>
    <col min="12014" max="12014" width="13.26953125" style="515" customWidth="1"/>
    <col min="12015" max="12016" width="12" style="515" customWidth="1"/>
    <col min="12017" max="12019" width="8.81640625" style="515" hidden="1" customWidth="1"/>
    <col min="12020" max="12020" width="12" style="515" customWidth="1"/>
    <col min="12021" max="12021" width="9.26953125" style="515" customWidth="1"/>
    <col min="12022" max="12022" width="12" style="515" customWidth="1"/>
    <col min="12023" max="12023" width="12.81640625" style="515" customWidth="1"/>
    <col min="12024" max="12025" width="8.81640625" style="515" hidden="1" customWidth="1"/>
    <col min="12026" max="12026" width="12.81640625" style="515" customWidth="1"/>
    <col min="12027" max="12044" width="8.81640625" style="515" hidden="1" customWidth="1"/>
    <col min="12045" max="12045" width="13.26953125" style="515" customWidth="1"/>
    <col min="12046" max="12046" width="8.81640625" style="515"/>
    <col min="12047" max="12047" width="12" style="515" customWidth="1"/>
    <col min="12048" max="12260" width="8.81640625" style="515"/>
    <col min="12261" max="12261" width="11.1796875" style="515" customWidth="1"/>
    <col min="12262" max="12262" width="27.453125" style="515" customWidth="1"/>
    <col min="12263" max="12263" width="8.81640625" style="515" hidden="1" customWidth="1"/>
    <col min="12264" max="12264" width="13.81640625" style="515" customWidth="1"/>
    <col min="12265" max="12269" width="8.81640625" style="515" hidden="1" customWidth="1"/>
    <col min="12270" max="12270" width="13.26953125" style="515" customWidth="1"/>
    <col min="12271" max="12272" width="12" style="515" customWidth="1"/>
    <col min="12273" max="12275" width="8.81640625" style="515" hidden="1" customWidth="1"/>
    <col min="12276" max="12276" width="12" style="515" customWidth="1"/>
    <col min="12277" max="12277" width="9.26953125" style="515" customWidth="1"/>
    <col min="12278" max="12278" width="12" style="515" customWidth="1"/>
    <col min="12279" max="12279" width="12.81640625" style="515" customWidth="1"/>
    <col min="12280" max="12281" width="8.81640625" style="515" hidden="1" customWidth="1"/>
    <col min="12282" max="12282" width="12.81640625" style="515" customWidth="1"/>
    <col min="12283" max="12300" width="8.81640625" style="515" hidden="1" customWidth="1"/>
    <col min="12301" max="12301" width="13.26953125" style="515" customWidth="1"/>
    <col min="12302" max="12302" width="8.81640625" style="515"/>
    <col min="12303" max="12303" width="12" style="515" customWidth="1"/>
    <col min="12304" max="12516" width="8.81640625" style="515"/>
    <col min="12517" max="12517" width="11.1796875" style="515" customWidth="1"/>
    <col min="12518" max="12518" width="27.453125" style="515" customWidth="1"/>
    <col min="12519" max="12519" width="8.81640625" style="515" hidden="1" customWidth="1"/>
    <col min="12520" max="12520" width="13.81640625" style="515" customWidth="1"/>
    <col min="12521" max="12525" width="8.81640625" style="515" hidden="1" customWidth="1"/>
    <col min="12526" max="12526" width="13.26953125" style="515" customWidth="1"/>
    <col min="12527" max="12528" width="12" style="515" customWidth="1"/>
    <col min="12529" max="12531" width="8.81640625" style="515" hidden="1" customWidth="1"/>
    <col min="12532" max="12532" width="12" style="515" customWidth="1"/>
    <col min="12533" max="12533" width="9.26953125" style="515" customWidth="1"/>
    <col min="12534" max="12534" width="12" style="515" customWidth="1"/>
    <col min="12535" max="12535" width="12.81640625" style="515" customWidth="1"/>
    <col min="12536" max="12537" width="8.81640625" style="515" hidden="1" customWidth="1"/>
    <col min="12538" max="12538" width="12.81640625" style="515" customWidth="1"/>
    <col min="12539" max="12556" width="8.81640625" style="515" hidden="1" customWidth="1"/>
    <col min="12557" max="12557" width="13.26953125" style="515" customWidth="1"/>
    <col min="12558" max="12558" width="8.81640625" style="515"/>
    <col min="12559" max="12559" width="12" style="515" customWidth="1"/>
    <col min="12560" max="12772" width="8.81640625" style="515"/>
    <col min="12773" max="12773" width="11.1796875" style="515" customWidth="1"/>
    <col min="12774" max="12774" width="27.453125" style="515" customWidth="1"/>
    <col min="12775" max="12775" width="8.81640625" style="515" hidden="1" customWidth="1"/>
    <col min="12776" max="12776" width="13.81640625" style="515" customWidth="1"/>
    <col min="12777" max="12781" width="8.81640625" style="515" hidden="1" customWidth="1"/>
    <col min="12782" max="12782" width="13.26953125" style="515" customWidth="1"/>
    <col min="12783" max="12784" width="12" style="515" customWidth="1"/>
    <col min="12785" max="12787" width="8.81640625" style="515" hidden="1" customWidth="1"/>
    <col min="12788" max="12788" width="12" style="515" customWidth="1"/>
    <col min="12789" max="12789" width="9.26953125" style="515" customWidth="1"/>
    <col min="12790" max="12790" width="12" style="515" customWidth="1"/>
    <col min="12791" max="12791" width="12.81640625" style="515" customWidth="1"/>
    <col min="12792" max="12793" width="8.81640625" style="515" hidden="1" customWidth="1"/>
    <col min="12794" max="12794" width="12.81640625" style="515" customWidth="1"/>
    <col min="12795" max="12812" width="8.81640625" style="515" hidden="1" customWidth="1"/>
    <col min="12813" max="12813" width="13.26953125" style="515" customWidth="1"/>
    <col min="12814" max="12814" width="8.81640625" style="515"/>
    <col min="12815" max="12815" width="12" style="515" customWidth="1"/>
    <col min="12816" max="13028" width="8.81640625" style="515"/>
    <col min="13029" max="13029" width="11.1796875" style="515" customWidth="1"/>
    <col min="13030" max="13030" width="27.453125" style="515" customWidth="1"/>
    <col min="13031" max="13031" width="8.81640625" style="515" hidden="1" customWidth="1"/>
    <col min="13032" max="13032" width="13.81640625" style="515" customWidth="1"/>
    <col min="13033" max="13037" width="8.81640625" style="515" hidden="1" customWidth="1"/>
    <col min="13038" max="13038" width="13.26953125" style="515" customWidth="1"/>
    <col min="13039" max="13040" width="12" style="515" customWidth="1"/>
    <col min="13041" max="13043" width="8.81640625" style="515" hidden="1" customWidth="1"/>
    <col min="13044" max="13044" width="12" style="515" customWidth="1"/>
    <col min="13045" max="13045" width="9.26953125" style="515" customWidth="1"/>
    <col min="13046" max="13046" width="12" style="515" customWidth="1"/>
    <col min="13047" max="13047" width="12.81640625" style="515" customWidth="1"/>
    <col min="13048" max="13049" width="8.81640625" style="515" hidden="1" customWidth="1"/>
    <col min="13050" max="13050" width="12.81640625" style="515" customWidth="1"/>
    <col min="13051" max="13068" width="8.81640625" style="515" hidden="1" customWidth="1"/>
    <col min="13069" max="13069" width="13.26953125" style="515" customWidth="1"/>
    <col min="13070" max="13070" width="8.81640625" style="515"/>
    <col min="13071" max="13071" width="12" style="515" customWidth="1"/>
    <col min="13072" max="13284" width="8.81640625" style="515"/>
    <col min="13285" max="13285" width="11.1796875" style="515" customWidth="1"/>
    <col min="13286" max="13286" width="27.453125" style="515" customWidth="1"/>
    <col min="13287" max="13287" width="8.81640625" style="515" hidden="1" customWidth="1"/>
    <col min="13288" max="13288" width="13.81640625" style="515" customWidth="1"/>
    <col min="13289" max="13293" width="8.81640625" style="515" hidden="1" customWidth="1"/>
    <col min="13294" max="13294" width="13.26953125" style="515" customWidth="1"/>
    <col min="13295" max="13296" width="12" style="515" customWidth="1"/>
    <col min="13297" max="13299" width="8.81640625" style="515" hidden="1" customWidth="1"/>
    <col min="13300" max="13300" width="12" style="515" customWidth="1"/>
    <col min="13301" max="13301" width="9.26953125" style="515" customWidth="1"/>
    <col min="13302" max="13302" width="12" style="515" customWidth="1"/>
    <col min="13303" max="13303" width="12.81640625" style="515" customWidth="1"/>
    <col min="13304" max="13305" width="8.81640625" style="515" hidden="1" customWidth="1"/>
    <col min="13306" max="13306" width="12.81640625" style="515" customWidth="1"/>
    <col min="13307" max="13324" width="8.81640625" style="515" hidden="1" customWidth="1"/>
    <col min="13325" max="13325" width="13.26953125" style="515" customWidth="1"/>
    <col min="13326" max="13326" width="8.81640625" style="515"/>
    <col min="13327" max="13327" width="12" style="515" customWidth="1"/>
    <col min="13328" max="13540" width="8.81640625" style="515"/>
    <col min="13541" max="13541" width="11.1796875" style="515" customWidth="1"/>
    <col min="13542" max="13542" width="27.453125" style="515" customWidth="1"/>
    <col min="13543" max="13543" width="8.81640625" style="515" hidden="1" customWidth="1"/>
    <col min="13544" max="13544" width="13.81640625" style="515" customWidth="1"/>
    <col min="13545" max="13549" width="8.81640625" style="515" hidden="1" customWidth="1"/>
    <col min="13550" max="13550" width="13.26953125" style="515" customWidth="1"/>
    <col min="13551" max="13552" width="12" style="515" customWidth="1"/>
    <col min="13553" max="13555" width="8.81640625" style="515" hidden="1" customWidth="1"/>
    <col min="13556" max="13556" width="12" style="515" customWidth="1"/>
    <col min="13557" max="13557" width="9.26953125" style="515" customWidth="1"/>
    <col min="13558" max="13558" width="12" style="515" customWidth="1"/>
    <col min="13559" max="13559" width="12.81640625" style="515" customWidth="1"/>
    <col min="13560" max="13561" width="8.81640625" style="515" hidden="1" customWidth="1"/>
    <col min="13562" max="13562" width="12.81640625" style="515" customWidth="1"/>
    <col min="13563" max="13580" width="8.81640625" style="515" hidden="1" customWidth="1"/>
    <col min="13581" max="13581" width="13.26953125" style="515" customWidth="1"/>
    <col min="13582" max="13582" width="8.81640625" style="515"/>
    <col min="13583" max="13583" width="12" style="515" customWidth="1"/>
    <col min="13584" max="13796" width="8.81640625" style="515"/>
    <col min="13797" max="13797" width="11.1796875" style="515" customWidth="1"/>
    <col min="13798" max="13798" width="27.453125" style="515" customWidth="1"/>
    <col min="13799" max="13799" width="8.81640625" style="515" hidden="1" customWidth="1"/>
    <col min="13800" max="13800" width="13.81640625" style="515" customWidth="1"/>
    <col min="13801" max="13805" width="8.81640625" style="515" hidden="1" customWidth="1"/>
    <col min="13806" max="13806" width="13.26953125" style="515" customWidth="1"/>
    <col min="13807" max="13808" width="12" style="515" customWidth="1"/>
    <col min="13809" max="13811" width="8.81640625" style="515" hidden="1" customWidth="1"/>
    <col min="13812" max="13812" width="12" style="515" customWidth="1"/>
    <col min="13813" max="13813" width="9.26953125" style="515" customWidth="1"/>
    <col min="13814" max="13814" width="12" style="515" customWidth="1"/>
    <col min="13815" max="13815" width="12.81640625" style="515" customWidth="1"/>
    <col min="13816" max="13817" width="8.81640625" style="515" hidden="1" customWidth="1"/>
    <col min="13818" max="13818" width="12.81640625" style="515" customWidth="1"/>
    <col min="13819" max="13836" width="8.81640625" style="515" hidden="1" customWidth="1"/>
    <col min="13837" max="13837" width="13.26953125" style="515" customWidth="1"/>
    <col min="13838" max="13838" width="8.81640625" style="515"/>
    <col min="13839" max="13839" width="12" style="515" customWidth="1"/>
    <col min="13840" max="14052" width="8.81640625" style="515"/>
    <col min="14053" max="14053" width="11.1796875" style="515" customWidth="1"/>
    <col min="14054" max="14054" width="27.453125" style="515" customWidth="1"/>
    <col min="14055" max="14055" width="8.81640625" style="515" hidden="1" customWidth="1"/>
    <col min="14056" max="14056" width="13.81640625" style="515" customWidth="1"/>
    <col min="14057" max="14061" width="8.81640625" style="515" hidden="1" customWidth="1"/>
    <col min="14062" max="14062" width="13.26953125" style="515" customWidth="1"/>
    <col min="14063" max="14064" width="12" style="515" customWidth="1"/>
    <col min="14065" max="14067" width="8.81640625" style="515" hidden="1" customWidth="1"/>
    <col min="14068" max="14068" width="12" style="515" customWidth="1"/>
    <col min="14069" max="14069" width="9.26953125" style="515" customWidth="1"/>
    <col min="14070" max="14070" width="12" style="515" customWidth="1"/>
    <col min="14071" max="14071" width="12.81640625" style="515" customWidth="1"/>
    <col min="14072" max="14073" width="8.81640625" style="515" hidden="1" customWidth="1"/>
    <col min="14074" max="14074" width="12.81640625" style="515" customWidth="1"/>
    <col min="14075" max="14092" width="8.81640625" style="515" hidden="1" customWidth="1"/>
    <col min="14093" max="14093" width="13.26953125" style="515" customWidth="1"/>
    <col min="14094" max="14094" width="8.81640625" style="515"/>
    <col min="14095" max="14095" width="12" style="515" customWidth="1"/>
    <col min="14096" max="14308" width="8.81640625" style="515"/>
    <col min="14309" max="14309" width="11.1796875" style="515" customWidth="1"/>
    <col min="14310" max="14310" width="27.453125" style="515" customWidth="1"/>
    <col min="14311" max="14311" width="8.81640625" style="515" hidden="1" customWidth="1"/>
    <col min="14312" max="14312" width="13.81640625" style="515" customWidth="1"/>
    <col min="14313" max="14317" width="8.81640625" style="515" hidden="1" customWidth="1"/>
    <col min="14318" max="14318" width="13.26953125" style="515" customWidth="1"/>
    <col min="14319" max="14320" width="12" style="515" customWidth="1"/>
    <col min="14321" max="14323" width="8.81640625" style="515" hidden="1" customWidth="1"/>
    <col min="14324" max="14324" width="12" style="515" customWidth="1"/>
    <col min="14325" max="14325" width="9.26953125" style="515" customWidth="1"/>
    <col min="14326" max="14326" width="12" style="515" customWidth="1"/>
    <col min="14327" max="14327" width="12.81640625" style="515" customWidth="1"/>
    <col min="14328" max="14329" width="8.81640625" style="515" hidden="1" customWidth="1"/>
    <col min="14330" max="14330" width="12.81640625" style="515" customWidth="1"/>
    <col min="14331" max="14348" width="8.81640625" style="515" hidden="1" customWidth="1"/>
    <col min="14349" max="14349" width="13.26953125" style="515" customWidth="1"/>
    <col min="14350" max="14350" width="8.81640625" style="515"/>
    <col min="14351" max="14351" width="12" style="515" customWidth="1"/>
    <col min="14352" max="14564" width="8.81640625" style="515"/>
    <col min="14565" max="14565" width="11.1796875" style="515" customWidth="1"/>
    <col min="14566" max="14566" width="27.453125" style="515" customWidth="1"/>
    <col min="14567" max="14567" width="8.81640625" style="515" hidden="1" customWidth="1"/>
    <col min="14568" max="14568" width="13.81640625" style="515" customWidth="1"/>
    <col min="14569" max="14573" width="8.81640625" style="515" hidden="1" customWidth="1"/>
    <col min="14574" max="14574" width="13.26953125" style="515" customWidth="1"/>
    <col min="14575" max="14576" width="12" style="515" customWidth="1"/>
    <col min="14577" max="14579" width="8.81640625" style="515" hidden="1" customWidth="1"/>
    <col min="14580" max="14580" width="12" style="515" customWidth="1"/>
    <col min="14581" max="14581" width="9.26953125" style="515" customWidth="1"/>
    <col min="14582" max="14582" width="12" style="515" customWidth="1"/>
    <col min="14583" max="14583" width="12.81640625" style="515" customWidth="1"/>
    <col min="14584" max="14585" width="8.81640625" style="515" hidden="1" customWidth="1"/>
    <col min="14586" max="14586" width="12.81640625" style="515" customWidth="1"/>
    <col min="14587" max="14604" width="8.81640625" style="515" hidden="1" customWidth="1"/>
    <col min="14605" max="14605" width="13.26953125" style="515" customWidth="1"/>
    <col min="14606" max="14606" width="8.81640625" style="515"/>
    <col min="14607" max="14607" width="12" style="515" customWidth="1"/>
    <col min="14608" max="14820" width="8.81640625" style="515"/>
    <col min="14821" max="14821" width="11.1796875" style="515" customWidth="1"/>
    <col min="14822" max="14822" width="27.453125" style="515" customWidth="1"/>
    <col min="14823" max="14823" width="8.81640625" style="515" hidden="1" customWidth="1"/>
    <col min="14824" max="14824" width="13.81640625" style="515" customWidth="1"/>
    <col min="14825" max="14829" width="8.81640625" style="515" hidden="1" customWidth="1"/>
    <col min="14830" max="14830" width="13.26953125" style="515" customWidth="1"/>
    <col min="14831" max="14832" width="12" style="515" customWidth="1"/>
    <col min="14833" max="14835" width="8.81640625" style="515" hidden="1" customWidth="1"/>
    <col min="14836" max="14836" width="12" style="515" customWidth="1"/>
    <col min="14837" max="14837" width="9.26953125" style="515" customWidth="1"/>
    <col min="14838" max="14838" width="12" style="515" customWidth="1"/>
    <col min="14839" max="14839" width="12.81640625" style="515" customWidth="1"/>
    <col min="14840" max="14841" width="8.81640625" style="515" hidden="1" customWidth="1"/>
    <col min="14842" max="14842" width="12.81640625" style="515" customWidth="1"/>
    <col min="14843" max="14860" width="8.81640625" style="515" hidden="1" customWidth="1"/>
    <col min="14861" max="14861" width="13.26953125" style="515" customWidth="1"/>
    <col min="14862" max="14862" width="8.81640625" style="515"/>
    <col min="14863" max="14863" width="12" style="515" customWidth="1"/>
    <col min="14864" max="15076" width="8.81640625" style="515"/>
    <col min="15077" max="15077" width="11.1796875" style="515" customWidth="1"/>
    <col min="15078" max="15078" width="27.453125" style="515" customWidth="1"/>
    <col min="15079" max="15079" width="8.81640625" style="515" hidden="1" customWidth="1"/>
    <col min="15080" max="15080" width="13.81640625" style="515" customWidth="1"/>
    <col min="15081" max="15085" width="8.81640625" style="515" hidden="1" customWidth="1"/>
    <col min="15086" max="15086" width="13.26953125" style="515" customWidth="1"/>
    <col min="15087" max="15088" width="12" style="515" customWidth="1"/>
    <col min="15089" max="15091" width="8.81640625" style="515" hidden="1" customWidth="1"/>
    <col min="15092" max="15092" width="12" style="515" customWidth="1"/>
    <col min="15093" max="15093" width="9.26953125" style="515" customWidth="1"/>
    <col min="15094" max="15094" width="12" style="515" customWidth="1"/>
    <col min="15095" max="15095" width="12.81640625" style="515" customWidth="1"/>
    <col min="15096" max="15097" width="8.81640625" style="515" hidden="1" customWidth="1"/>
    <col min="15098" max="15098" width="12.81640625" style="515" customWidth="1"/>
    <col min="15099" max="15116" width="8.81640625" style="515" hidden="1" customWidth="1"/>
    <col min="15117" max="15117" width="13.26953125" style="515" customWidth="1"/>
    <col min="15118" max="15118" width="8.81640625" style="515"/>
    <col min="15119" max="15119" width="12" style="515" customWidth="1"/>
    <col min="15120" max="15332" width="8.81640625" style="515"/>
    <col min="15333" max="15333" width="11.1796875" style="515" customWidth="1"/>
    <col min="15334" max="15334" width="27.453125" style="515" customWidth="1"/>
    <col min="15335" max="15335" width="8.81640625" style="515" hidden="1" customWidth="1"/>
    <col min="15336" max="15336" width="13.81640625" style="515" customWidth="1"/>
    <col min="15337" max="15341" width="8.81640625" style="515" hidden="1" customWidth="1"/>
    <col min="15342" max="15342" width="13.26953125" style="515" customWidth="1"/>
    <col min="15343" max="15344" width="12" style="515" customWidth="1"/>
    <col min="15345" max="15347" width="8.81640625" style="515" hidden="1" customWidth="1"/>
    <col min="15348" max="15348" width="12" style="515" customWidth="1"/>
    <col min="15349" max="15349" width="9.26953125" style="515" customWidth="1"/>
    <col min="15350" max="15350" width="12" style="515" customWidth="1"/>
    <col min="15351" max="15351" width="12.81640625" style="515" customWidth="1"/>
    <col min="15352" max="15353" width="8.81640625" style="515" hidden="1" customWidth="1"/>
    <col min="15354" max="15354" width="12.81640625" style="515" customWidth="1"/>
    <col min="15355" max="15372" width="8.81640625" style="515" hidden="1" customWidth="1"/>
    <col min="15373" max="15373" width="13.26953125" style="515" customWidth="1"/>
    <col min="15374" max="15374" width="8.81640625" style="515"/>
    <col min="15375" max="15375" width="12" style="515" customWidth="1"/>
    <col min="15376" max="15588" width="8.81640625" style="515"/>
    <col min="15589" max="15589" width="11.1796875" style="515" customWidth="1"/>
    <col min="15590" max="15590" width="27.453125" style="515" customWidth="1"/>
    <col min="15591" max="15591" width="8.81640625" style="515" hidden="1" customWidth="1"/>
    <col min="15592" max="15592" width="13.81640625" style="515" customWidth="1"/>
    <col min="15593" max="15597" width="8.81640625" style="515" hidden="1" customWidth="1"/>
    <col min="15598" max="15598" width="13.26953125" style="515" customWidth="1"/>
    <col min="15599" max="15600" width="12" style="515" customWidth="1"/>
    <col min="15601" max="15603" width="8.81640625" style="515" hidden="1" customWidth="1"/>
    <col min="15604" max="15604" width="12" style="515" customWidth="1"/>
    <col min="15605" max="15605" width="9.26953125" style="515" customWidth="1"/>
    <col min="15606" max="15606" width="12" style="515" customWidth="1"/>
    <col min="15607" max="15607" width="12.81640625" style="515" customWidth="1"/>
    <col min="15608" max="15609" width="8.81640625" style="515" hidden="1" customWidth="1"/>
    <col min="15610" max="15610" width="12.81640625" style="515" customWidth="1"/>
    <col min="15611" max="15628" width="8.81640625" style="515" hidden="1" customWidth="1"/>
    <col min="15629" max="15629" width="13.26953125" style="515" customWidth="1"/>
    <col min="15630" max="15630" width="8.81640625" style="515"/>
    <col min="15631" max="15631" width="12" style="515" customWidth="1"/>
    <col min="15632" max="15844" width="8.81640625" style="515"/>
    <col min="15845" max="15845" width="11.1796875" style="515" customWidth="1"/>
    <col min="15846" max="15846" width="27.453125" style="515" customWidth="1"/>
    <col min="15847" max="15847" width="8.81640625" style="515" hidden="1" customWidth="1"/>
    <col min="15848" max="15848" width="13.81640625" style="515" customWidth="1"/>
    <col min="15849" max="15853" width="8.81640625" style="515" hidden="1" customWidth="1"/>
    <col min="15854" max="15854" width="13.26953125" style="515" customWidth="1"/>
    <col min="15855" max="15856" width="12" style="515" customWidth="1"/>
    <col min="15857" max="15859" width="8.81640625" style="515" hidden="1" customWidth="1"/>
    <col min="15860" max="15860" width="12" style="515" customWidth="1"/>
    <col min="15861" max="15861" width="9.26953125" style="515" customWidth="1"/>
    <col min="15862" max="15862" width="12" style="515" customWidth="1"/>
    <col min="15863" max="15863" width="12.81640625" style="515" customWidth="1"/>
    <col min="15864" max="15865" width="8.81640625" style="515" hidden="1" customWidth="1"/>
    <col min="15866" max="15866" width="12.81640625" style="515" customWidth="1"/>
    <col min="15867" max="15884" width="8.81640625" style="515" hidden="1" customWidth="1"/>
    <col min="15885" max="15885" width="13.26953125" style="515" customWidth="1"/>
    <col min="15886" max="15886" width="8.81640625" style="515"/>
    <col min="15887" max="15887" width="12" style="515" customWidth="1"/>
    <col min="15888" max="16100" width="8.81640625" style="515"/>
    <col min="16101" max="16101" width="11.1796875" style="515" customWidth="1"/>
    <col min="16102" max="16102" width="27.453125" style="515" customWidth="1"/>
    <col min="16103" max="16103" width="8.81640625" style="515" hidden="1" customWidth="1"/>
    <col min="16104" max="16104" width="13.81640625" style="515" customWidth="1"/>
    <col min="16105" max="16109" width="8.81640625" style="515" hidden="1" customWidth="1"/>
    <col min="16110" max="16110" width="13.26953125" style="515" customWidth="1"/>
    <col min="16111" max="16112" width="12" style="515" customWidth="1"/>
    <col min="16113" max="16115" width="8.81640625" style="515" hidden="1" customWidth="1"/>
    <col min="16116" max="16116" width="12" style="515" customWidth="1"/>
    <col min="16117" max="16117" width="9.26953125" style="515" customWidth="1"/>
    <col min="16118" max="16118" width="12" style="515" customWidth="1"/>
    <col min="16119" max="16119" width="12.81640625" style="515" customWidth="1"/>
    <col min="16120" max="16121" width="8.81640625" style="515" hidden="1" customWidth="1"/>
    <col min="16122" max="16122" width="12.81640625" style="515" customWidth="1"/>
    <col min="16123" max="16140" width="8.81640625" style="515" hidden="1" customWidth="1"/>
    <col min="16141" max="16141" width="13.26953125" style="515" customWidth="1"/>
    <col min="16142" max="16142" width="8.81640625" style="515"/>
    <col min="16143" max="16143" width="12" style="515" customWidth="1"/>
    <col min="16144" max="16357" width="8.81640625" style="515"/>
    <col min="16358" max="16384" width="8.81640625" style="515" customWidth="1"/>
  </cols>
  <sheetData>
    <row r="1" spans="1:15" s="511" customFormat="1" ht="26.25" customHeight="1">
      <c r="A1" s="2417" t="s">
        <v>524</v>
      </c>
      <c r="B1" s="2417"/>
      <c r="C1" s="2417"/>
      <c r="D1" s="2417"/>
      <c r="E1" s="2417"/>
      <c r="F1" s="2417"/>
      <c r="G1" s="2417"/>
      <c r="H1" s="2417"/>
      <c r="I1" s="2417"/>
      <c r="J1" s="2417"/>
      <c r="K1" s="2417"/>
      <c r="L1" s="2417"/>
      <c r="M1" s="2417"/>
      <c r="N1" s="539"/>
      <c r="O1" s="539"/>
    </row>
    <row r="2" spans="1:15" s="512" customFormat="1" ht="39.75" hidden="1" customHeight="1">
      <c r="A2" s="519" t="s">
        <v>14</v>
      </c>
      <c r="B2" s="520"/>
      <c r="C2" s="521" t="s">
        <v>525</v>
      </c>
      <c r="D2" s="522"/>
      <c r="E2" s="2253" t="s">
        <v>526</v>
      </c>
      <c r="F2" s="2253"/>
      <c r="G2" s="2253"/>
      <c r="H2" s="522" t="s">
        <v>10</v>
      </c>
      <c r="I2" s="2253" t="s">
        <v>527</v>
      </c>
      <c r="J2" s="2253"/>
      <c r="K2" s="2253"/>
      <c r="L2" s="522" t="s">
        <v>10</v>
      </c>
      <c r="M2" s="540" t="s">
        <v>13</v>
      </c>
      <c r="N2" s="541"/>
      <c r="O2" s="542"/>
    </row>
    <row r="3" spans="1:15" s="512" customFormat="1" ht="62">
      <c r="A3" s="519" t="s">
        <v>14</v>
      </c>
      <c r="B3" s="520" t="s">
        <v>15</v>
      </c>
      <c r="C3" s="520" t="s">
        <v>528</v>
      </c>
      <c r="D3" s="1737" t="s">
        <v>198</v>
      </c>
      <c r="E3" s="533" t="s">
        <v>529</v>
      </c>
      <c r="F3" s="533" t="s">
        <v>530</v>
      </c>
      <c r="G3" s="533" t="s">
        <v>531</v>
      </c>
      <c r="H3" s="673" t="s">
        <v>532</v>
      </c>
      <c r="I3" s="533" t="s">
        <v>533</v>
      </c>
      <c r="J3" s="533" t="s">
        <v>534</v>
      </c>
      <c r="K3" s="533" t="s">
        <v>535</v>
      </c>
      <c r="L3" s="673" t="s">
        <v>536</v>
      </c>
      <c r="M3" s="540" t="s">
        <v>28</v>
      </c>
      <c r="N3" s="541"/>
      <c r="O3" s="542"/>
    </row>
    <row r="4" spans="1:15" s="512" customFormat="1" ht="15.5">
      <c r="A4" s="519"/>
      <c r="B4" s="525" t="s">
        <v>29</v>
      </c>
      <c r="C4" s="524"/>
      <c r="D4" s="673"/>
      <c r="E4" s="675"/>
      <c r="F4" s="673"/>
      <c r="G4" s="673"/>
      <c r="H4" s="673"/>
      <c r="I4" s="675"/>
      <c r="J4" s="673"/>
      <c r="K4" s="673"/>
      <c r="L4" s="673"/>
      <c r="M4" s="543"/>
      <c r="N4" s="544"/>
      <c r="O4" s="542"/>
    </row>
    <row r="5" spans="1:15" s="512" customFormat="1" ht="15.5">
      <c r="A5" s="526">
        <v>2110101</v>
      </c>
      <c r="B5" s="527" t="s">
        <v>30</v>
      </c>
      <c r="C5" s="527">
        <v>41475214</v>
      </c>
      <c r="D5" s="533">
        <f>SUM(C5)</f>
        <v>41475214</v>
      </c>
      <c r="E5" s="675"/>
      <c r="F5" s="675"/>
      <c r="G5" s="675"/>
      <c r="H5" s="673">
        <f>SUM(E5:G5)</f>
        <v>0</v>
      </c>
      <c r="I5" s="675"/>
      <c r="J5" s="675"/>
      <c r="K5" s="675"/>
      <c r="L5" s="673">
        <f>SUM(I5:K5)</f>
        <v>0</v>
      </c>
      <c r="M5" s="543">
        <f>SUM(L5+H5+D5)</f>
        <v>41475214</v>
      </c>
      <c r="N5" s="544"/>
      <c r="O5" s="542"/>
    </row>
    <row r="6" spans="1:15" s="512" customFormat="1" ht="15.5" hidden="1">
      <c r="A6" s="526">
        <v>2110310</v>
      </c>
      <c r="B6" s="527" t="s">
        <v>208</v>
      </c>
      <c r="C6" s="527"/>
      <c r="D6" s="533">
        <f t="shared" ref="D6:D69" si="0">SUM(C6)</f>
        <v>0</v>
      </c>
      <c r="E6" s="675"/>
      <c r="F6" s="675"/>
      <c r="G6" s="675"/>
      <c r="H6" s="673">
        <f t="shared" ref="H6:H69" si="1">SUM(E6:G6)</f>
        <v>0</v>
      </c>
      <c r="I6" s="675"/>
      <c r="J6" s="675"/>
      <c r="K6" s="675"/>
      <c r="L6" s="673">
        <f t="shared" ref="L6:L69" si="2">SUM(I6:K6)</f>
        <v>0</v>
      </c>
      <c r="M6" s="543">
        <f t="shared" ref="M6:M69" si="3">SUM(L6+H6+D6)</f>
        <v>0</v>
      </c>
      <c r="N6" s="544"/>
      <c r="O6" s="542"/>
    </row>
    <row r="7" spans="1:15" s="512" customFormat="1" ht="15.5" hidden="1">
      <c r="A7" s="519">
        <v>2110312</v>
      </c>
      <c r="B7" s="527" t="s">
        <v>42</v>
      </c>
      <c r="C7" s="527"/>
      <c r="D7" s="533">
        <f t="shared" si="0"/>
        <v>0</v>
      </c>
      <c r="E7" s="675"/>
      <c r="F7" s="675"/>
      <c r="G7" s="675"/>
      <c r="H7" s="673">
        <f t="shared" si="1"/>
        <v>0</v>
      </c>
      <c r="I7" s="675"/>
      <c r="J7" s="675"/>
      <c r="K7" s="675"/>
      <c r="L7" s="673">
        <f t="shared" si="2"/>
        <v>0</v>
      </c>
      <c r="M7" s="543">
        <f t="shared" si="3"/>
        <v>0</v>
      </c>
      <c r="N7" s="544"/>
      <c r="O7" s="542"/>
    </row>
    <row r="8" spans="1:15" s="512" customFormat="1" ht="15.5">
      <c r="A8" s="519">
        <v>2710102</v>
      </c>
      <c r="B8" s="520" t="s">
        <v>31</v>
      </c>
      <c r="C8" s="527">
        <v>2090181</v>
      </c>
      <c r="D8" s="533">
        <f t="shared" si="0"/>
        <v>2090181</v>
      </c>
      <c r="E8" s="675"/>
      <c r="F8" s="675"/>
      <c r="G8" s="675"/>
      <c r="H8" s="673">
        <f t="shared" si="1"/>
        <v>0</v>
      </c>
      <c r="I8" s="675"/>
      <c r="J8" s="675"/>
      <c r="K8" s="675"/>
      <c r="L8" s="673">
        <f t="shared" si="2"/>
        <v>0</v>
      </c>
      <c r="M8" s="543">
        <f t="shared" si="3"/>
        <v>2090181</v>
      </c>
      <c r="N8" s="544"/>
      <c r="O8" s="542"/>
    </row>
    <row r="9" spans="1:15" s="512" customFormat="1" ht="15.5" hidden="1">
      <c r="A9" s="529">
        <v>2110202</v>
      </c>
      <c r="B9" s="530" t="s">
        <v>41</v>
      </c>
      <c r="C9" s="527"/>
      <c r="D9" s="533">
        <f t="shared" si="0"/>
        <v>0</v>
      </c>
      <c r="E9" s="675"/>
      <c r="F9" s="675"/>
      <c r="G9" s="675"/>
      <c r="H9" s="673">
        <f t="shared" si="1"/>
        <v>0</v>
      </c>
      <c r="I9" s="675"/>
      <c r="J9" s="675"/>
      <c r="K9" s="675"/>
      <c r="L9" s="673">
        <f t="shared" si="2"/>
        <v>0</v>
      </c>
      <c r="M9" s="543">
        <f t="shared" si="3"/>
        <v>0</v>
      </c>
      <c r="N9" s="544"/>
      <c r="O9" s="542"/>
    </row>
    <row r="10" spans="1:15" s="512" customFormat="1" ht="46.5">
      <c r="A10" s="531">
        <v>2120101</v>
      </c>
      <c r="B10" s="530" t="s">
        <v>209</v>
      </c>
      <c r="C10" s="527">
        <v>4961547</v>
      </c>
      <c r="D10" s="533">
        <f t="shared" si="0"/>
        <v>4961547</v>
      </c>
      <c r="E10" s="675"/>
      <c r="F10" s="675"/>
      <c r="G10" s="675"/>
      <c r="H10" s="673">
        <f t="shared" si="1"/>
        <v>0</v>
      </c>
      <c r="I10" s="675"/>
      <c r="J10" s="675"/>
      <c r="K10" s="675"/>
      <c r="L10" s="673">
        <f t="shared" si="2"/>
        <v>0</v>
      </c>
      <c r="M10" s="543">
        <f t="shared" si="3"/>
        <v>4961547</v>
      </c>
      <c r="N10" s="544"/>
      <c r="O10" s="542"/>
    </row>
    <row r="11" spans="1:15" s="512" customFormat="1" ht="15.5">
      <c r="A11" s="532" t="s">
        <v>597</v>
      </c>
      <c r="B11" s="533" t="s">
        <v>275</v>
      </c>
      <c r="C11" s="527">
        <v>600000</v>
      </c>
      <c r="D11" s="533">
        <f t="shared" si="0"/>
        <v>600000</v>
      </c>
      <c r="E11" s="675"/>
      <c r="F11" s="675"/>
      <c r="G11" s="675"/>
      <c r="H11" s="673">
        <f t="shared" si="1"/>
        <v>0</v>
      </c>
      <c r="I11" s="675"/>
      <c r="J11" s="675"/>
      <c r="K11" s="675"/>
      <c r="L11" s="673">
        <f t="shared" si="2"/>
        <v>0</v>
      </c>
      <c r="M11" s="543">
        <f t="shared" si="3"/>
        <v>600000</v>
      </c>
      <c r="N11" s="544"/>
      <c r="O11" s="542"/>
    </row>
    <row r="12" spans="1:15" s="512" customFormat="1" ht="15.5">
      <c r="A12" s="526">
        <v>2110301</v>
      </c>
      <c r="B12" s="520" t="s">
        <v>34</v>
      </c>
      <c r="C12" s="527">
        <v>4495832</v>
      </c>
      <c r="D12" s="533">
        <f t="shared" si="0"/>
        <v>4495832</v>
      </c>
      <c r="E12" s="675"/>
      <c r="F12" s="675"/>
      <c r="G12" s="675"/>
      <c r="H12" s="673">
        <f t="shared" si="1"/>
        <v>0</v>
      </c>
      <c r="I12" s="675"/>
      <c r="J12" s="675"/>
      <c r="K12" s="675"/>
      <c r="L12" s="673">
        <f t="shared" si="2"/>
        <v>0</v>
      </c>
      <c r="M12" s="543">
        <f t="shared" si="3"/>
        <v>4495832</v>
      </c>
      <c r="N12" s="544"/>
      <c r="O12" s="542"/>
    </row>
    <row r="13" spans="1:15" s="512" customFormat="1" ht="15.5">
      <c r="A13" s="526">
        <v>2110320</v>
      </c>
      <c r="B13" s="527" t="s">
        <v>35</v>
      </c>
      <c r="C13" s="527">
        <v>621093</v>
      </c>
      <c r="D13" s="533">
        <f t="shared" si="0"/>
        <v>621093</v>
      </c>
      <c r="E13" s="675"/>
      <c r="F13" s="675"/>
      <c r="G13" s="675"/>
      <c r="H13" s="673">
        <f t="shared" si="1"/>
        <v>0</v>
      </c>
      <c r="I13" s="675"/>
      <c r="J13" s="675"/>
      <c r="K13" s="675"/>
      <c r="L13" s="673">
        <f t="shared" si="2"/>
        <v>0</v>
      </c>
      <c r="M13" s="543">
        <f t="shared" si="3"/>
        <v>621093</v>
      </c>
      <c r="N13" s="544"/>
      <c r="O13" s="542"/>
    </row>
    <row r="14" spans="1:15" s="512" customFormat="1" ht="15.5">
      <c r="A14" s="526">
        <v>2110314</v>
      </c>
      <c r="B14" s="527" t="s">
        <v>210</v>
      </c>
      <c r="C14" s="527">
        <v>2648000</v>
      </c>
      <c r="D14" s="533">
        <f t="shared" si="0"/>
        <v>2648000</v>
      </c>
      <c r="E14" s="675"/>
      <c r="F14" s="675"/>
      <c r="G14" s="675"/>
      <c r="H14" s="673">
        <f t="shared" si="1"/>
        <v>0</v>
      </c>
      <c r="I14" s="675"/>
      <c r="J14" s="675"/>
      <c r="K14" s="675"/>
      <c r="L14" s="673">
        <f t="shared" si="2"/>
        <v>0</v>
      </c>
      <c r="M14" s="543">
        <f t="shared" si="3"/>
        <v>2648000</v>
      </c>
      <c r="N14" s="544"/>
      <c r="O14" s="542"/>
    </row>
    <row r="15" spans="1:15" s="512" customFormat="1" ht="15.5">
      <c r="A15" s="532"/>
      <c r="B15" s="533" t="s">
        <v>775</v>
      </c>
      <c r="C15" s="527">
        <v>956516</v>
      </c>
      <c r="D15" s="533">
        <f t="shared" si="0"/>
        <v>956516</v>
      </c>
      <c r="E15" s="675"/>
      <c r="F15" s="675"/>
      <c r="G15" s="675"/>
      <c r="H15" s="673">
        <f t="shared" si="1"/>
        <v>0</v>
      </c>
      <c r="I15" s="675"/>
      <c r="J15" s="675"/>
      <c r="K15" s="675"/>
      <c r="L15" s="673">
        <f t="shared" si="2"/>
        <v>0</v>
      </c>
      <c r="M15" s="543">
        <f t="shared" si="3"/>
        <v>956516</v>
      </c>
      <c r="N15" s="544"/>
      <c r="O15" s="542"/>
    </row>
    <row r="16" spans="1:15" s="512" customFormat="1" ht="15.5">
      <c r="A16" s="1689"/>
      <c r="B16" s="674" t="s">
        <v>39</v>
      </c>
      <c r="C16" s="674">
        <f>SUM(C5:C15)</f>
        <v>57848383</v>
      </c>
      <c r="D16" s="769">
        <f t="shared" si="0"/>
        <v>57848383</v>
      </c>
      <c r="E16" s="674">
        <f t="shared" ref="E16:K16" si="4">SUM(E5:E15)</f>
        <v>0</v>
      </c>
      <c r="F16" s="674">
        <f t="shared" si="4"/>
        <v>0</v>
      </c>
      <c r="G16" s="674">
        <f t="shared" si="4"/>
        <v>0</v>
      </c>
      <c r="H16" s="674">
        <f t="shared" si="1"/>
        <v>0</v>
      </c>
      <c r="I16" s="674">
        <f t="shared" si="4"/>
        <v>0</v>
      </c>
      <c r="J16" s="674">
        <f t="shared" si="4"/>
        <v>0</v>
      </c>
      <c r="K16" s="674">
        <f t="shared" si="4"/>
        <v>0</v>
      </c>
      <c r="L16" s="674">
        <f t="shared" si="2"/>
        <v>0</v>
      </c>
      <c r="M16" s="543">
        <f t="shared" si="3"/>
        <v>57848383</v>
      </c>
      <c r="N16" s="544"/>
      <c r="O16" s="542"/>
    </row>
    <row r="17" spans="1:15" s="512" customFormat="1" ht="15.5">
      <c r="A17" s="519"/>
      <c r="B17" s="525" t="s">
        <v>40</v>
      </c>
      <c r="C17" s="524"/>
      <c r="D17" s="533"/>
      <c r="E17" s="536"/>
      <c r="F17" s="533"/>
      <c r="G17" s="533"/>
      <c r="H17" s="533"/>
      <c r="I17" s="536"/>
      <c r="J17" s="533"/>
      <c r="K17" s="533"/>
      <c r="L17" s="533"/>
      <c r="M17" s="543"/>
      <c r="N17" s="544"/>
      <c r="O17" s="542"/>
    </row>
    <row r="18" spans="1:15" s="512" customFormat="1" ht="15.5" hidden="1">
      <c r="A18" s="529">
        <v>2110201</v>
      </c>
      <c r="B18" s="530" t="s">
        <v>37</v>
      </c>
      <c r="C18" s="527"/>
      <c r="D18" s="533">
        <f t="shared" si="0"/>
        <v>0</v>
      </c>
      <c r="E18" s="536"/>
      <c r="F18" s="536"/>
      <c r="G18" s="536"/>
      <c r="H18" s="533">
        <f t="shared" si="1"/>
        <v>0</v>
      </c>
      <c r="I18" s="536"/>
      <c r="J18" s="536"/>
      <c r="K18" s="536"/>
      <c r="L18" s="533">
        <f t="shared" si="2"/>
        <v>0</v>
      </c>
      <c r="M18" s="543">
        <f t="shared" si="3"/>
        <v>0</v>
      </c>
      <c r="N18" s="544"/>
      <c r="O18" s="542"/>
    </row>
    <row r="19" spans="1:15" s="512" customFormat="1" ht="15.5" hidden="1">
      <c r="A19" s="531">
        <v>2110202</v>
      </c>
      <c r="B19" s="535" t="s">
        <v>41</v>
      </c>
      <c r="C19" s="527"/>
      <c r="D19" s="533">
        <f t="shared" si="0"/>
        <v>0</v>
      </c>
      <c r="E19" s="536"/>
      <c r="F19" s="536"/>
      <c r="G19" s="536"/>
      <c r="H19" s="533">
        <f t="shared" si="1"/>
        <v>0</v>
      </c>
      <c r="I19" s="536"/>
      <c r="J19" s="536"/>
      <c r="K19" s="536"/>
      <c r="L19" s="533">
        <f t="shared" si="2"/>
        <v>0</v>
      </c>
      <c r="M19" s="543">
        <f t="shared" si="3"/>
        <v>0</v>
      </c>
      <c r="N19" s="544"/>
      <c r="O19" s="542"/>
    </row>
    <row r="20" spans="1:15" s="512" customFormat="1" ht="31" hidden="1">
      <c r="A20" s="532">
        <v>2710102</v>
      </c>
      <c r="B20" s="533" t="s">
        <v>211</v>
      </c>
      <c r="C20" s="527"/>
      <c r="D20" s="533">
        <f t="shared" si="0"/>
        <v>0</v>
      </c>
      <c r="E20" s="649"/>
      <c r="F20" s="649"/>
      <c r="G20" s="536"/>
      <c r="H20" s="533">
        <f t="shared" si="1"/>
        <v>0</v>
      </c>
      <c r="I20" s="536"/>
      <c r="J20" s="536"/>
      <c r="K20" s="536"/>
      <c r="L20" s="533">
        <f t="shared" si="2"/>
        <v>0</v>
      </c>
      <c r="M20" s="543">
        <f t="shared" si="3"/>
        <v>0</v>
      </c>
      <c r="N20" s="544"/>
      <c r="O20" s="542"/>
    </row>
    <row r="21" spans="1:15" s="512" customFormat="1" ht="31" hidden="1">
      <c r="A21" s="531">
        <v>2120103</v>
      </c>
      <c r="B21" s="530" t="s">
        <v>32</v>
      </c>
      <c r="C21" s="527"/>
      <c r="D21" s="533">
        <f t="shared" si="0"/>
        <v>0</v>
      </c>
      <c r="E21" s="649"/>
      <c r="F21" s="649"/>
      <c r="G21" s="536"/>
      <c r="H21" s="533">
        <f t="shared" si="1"/>
        <v>0</v>
      </c>
      <c r="I21" s="536"/>
      <c r="J21" s="536"/>
      <c r="K21" s="536"/>
      <c r="L21" s="533">
        <f t="shared" si="2"/>
        <v>0</v>
      </c>
      <c r="M21" s="543">
        <f t="shared" si="3"/>
        <v>0</v>
      </c>
      <c r="N21" s="544"/>
      <c r="O21" s="542"/>
    </row>
    <row r="22" spans="1:15" s="512" customFormat="1" ht="15.5">
      <c r="A22" s="531">
        <v>2110316</v>
      </c>
      <c r="B22" s="535" t="s">
        <v>43</v>
      </c>
      <c r="C22" s="527">
        <v>2000000</v>
      </c>
      <c r="D22" s="533">
        <f t="shared" si="0"/>
        <v>2000000</v>
      </c>
      <c r="E22" s="649"/>
      <c r="F22" s="649"/>
      <c r="G22" s="536"/>
      <c r="H22" s="533">
        <f t="shared" si="1"/>
        <v>0</v>
      </c>
      <c r="I22" s="536"/>
      <c r="J22" s="536"/>
      <c r="K22" s="536"/>
      <c r="L22" s="533">
        <f t="shared" si="2"/>
        <v>0</v>
      </c>
      <c r="M22" s="543">
        <f t="shared" si="3"/>
        <v>2000000</v>
      </c>
      <c r="N22" s="544"/>
      <c r="O22" s="542"/>
    </row>
    <row r="23" spans="1:15" s="512" customFormat="1" ht="31" hidden="1">
      <c r="A23" s="531">
        <v>2120103</v>
      </c>
      <c r="B23" s="530" t="s">
        <v>32</v>
      </c>
      <c r="C23" s="527"/>
      <c r="D23" s="533">
        <f t="shared" si="0"/>
        <v>0</v>
      </c>
      <c r="E23" s="649"/>
      <c r="F23" s="649"/>
      <c r="G23" s="536"/>
      <c r="H23" s="533">
        <f t="shared" si="1"/>
        <v>0</v>
      </c>
      <c r="I23" s="536"/>
      <c r="J23" s="536"/>
      <c r="K23" s="536"/>
      <c r="L23" s="533">
        <f t="shared" si="2"/>
        <v>0</v>
      </c>
      <c r="M23" s="543">
        <f t="shared" si="3"/>
        <v>0</v>
      </c>
      <c r="N23" s="544"/>
      <c r="O23" s="542"/>
    </row>
    <row r="24" spans="1:15" s="512" customFormat="1" ht="15.5">
      <c r="A24" s="529">
        <v>2210101</v>
      </c>
      <c r="B24" s="530" t="s">
        <v>44</v>
      </c>
      <c r="C24" s="527">
        <v>420000</v>
      </c>
      <c r="D24" s="533">
        <f t="shared" si="0"/>
        <v>420000</v>
      </c>
      <c r="E24" s="649"/>
      <c r="F24" s="649"/>
      <c r="G24" s="536"/>
      <c r="H24" s="533">
        <f t="shared" si="1"/>
        <v>0</v>
      </c>
      <c r="I24" s="536"/>
      <c r="J24" s="536"/>
      <c r="K24" s="536"/>
      <c r="L24" s="533">
        <f t="shared" si="2"/>
        <v>0</v>
      </c>
      <c r="M24" s="543">
        <f t="shared" si="3"/>
        <v>420000</v>
      </c>
      <c r="N24" s="544"/>
      <c r="O24" s="542"/>
    </row>
    <row r="25" spans="1:15" s="512" customFormat="1" ht="15.5">
      <c r="A25" s="531">
        <v>2210102</v>
      </c>
      <c r="B25" s="535" t="s">
        <v>45</v>
      </c>
      <c r="C25" s="527">
        <v>47800</v>
      </c>
      <c r="D25" s="533">
        <f t="shared" si="0"/>
        <v>47800</v>
      </c>
      <c r="E25" s="649"/>
      <c r="F25" s="649"/>
      <c r="G25" s="536"/>
      <c r="H25" s="533">
        <f t="shared" si="1"/>
        <v>0</v>
      </c>
      <c r="I25" s="536"/>
      <c r="J25" s="536"/>
      <c r="K25" s="536"/>
      <c r="L25" s="533">
        <f t="shared" si="2"/>
        <v>0</v>
      </c>
      <c r="M25" s="543">
        <f t="shared" si="3"/>
        <v>47800</v>
      </c>
      <c r="N25" s="544"/>
      <c r="O25" s="542"/>
    </row>
    <row r="26" spans="1:15" s="512" customFormat="1" ht="15.5">
      <c r="A26" s="529">
        <v>2210103</v>
      </c>
      <c r="B26" s="530" t="s">
        <v>46</v>
      </c>
      <c r="C26" s="550">
        <v>96000</v>
      </c>
      <c r="D26" s="533">
        <f t="shared" si="0"/>
        <v>96000</v>
      </c>
      <c r="E26" s="649"/>
      <c r="F26" s="649"/>
      <c r="G26" s="536"/>
      <c r="H26" s="533">
        <f t="shared" si="1"/>
        <v>0</v>
      </c>
      <c r="I26" s="536"/>
      <c r="J26" s="536"/>
      <c r="K26" s="536"/>
      <c r="L26" s="533">
        <f t="shared" si="2"/>
        <v>0</v>
      </c>
      <c r="M26" s="543">
        <f t="shared" si="3"/>
        <v>96000</v>
      </c>
      <c r="N26" s="544"/>
      <c r="O26" s="542"/>
    </row>
    <row r="27" spans="1:15" s="512" customFormat="1" ht="15.5" hidden="1">
      <c r="A27" s="531">
        <v>2210104</v>
      </c>
      <c r="B27" s="535" t="s">
        <v>213</v>
      </c>
      <c r="C27" s="649"/>
      <c r="D27" s="533">
        <f t="shared" si="0"/>
        <v>0</v>
      </c>
      <c r="E27" s="649"/>
      <c r="F27" s="649"/>
      <c r="G27" s="536"/>
      <c r="H27" s="533">
        <f t="shared" si="1"/>
        <v>0</v>
      </c>
      <c r="I27" s="536"/>
      <c r="J27" s="536"/>
      <c r="K27" s="536"/>
      <c r="L27" s="533">
        <f t="shared" si="2"/>
        <v>0</v>
      </c>
      <c r="M27" s="543">
        <f t="shared" si="3"/>
        <v>0</v>
      </c>
      <c r="N27" s="544"/>
      <c r="O27" s="542"/>
    </row>
    <row r="28" spans="1:15" s="512" customFormat="1" ht="31" hidden="1">
      <c r="A28" s="529">
        <v>2210105</v>
      </c>
      <c r="B28" s="530" t="s">
        <v>48</v>
      </c>
      <c r="C28" s="649"/>
      <c r="D28" s="533">
        <f t="shared" si="0"/>
        <v>0</v>
      </c>
      <c r="E28" s="649"/>
      <c r="F28" s="649"/>
      <c r="G28" s="536"/>
      <c r="H28" s="533">
        <f t="shared" si="1"/>
        <v>0</v>
      </c>
      <c r="I28" s="536"/>
      <c r="J28" s="536"/>
      <c r="K28" s="536"/>
      <c r="L28" s="533">
        <f t="shared" si="2"/>
        <v>0</v>
      </c>
      <c r="M28" s="543">
        <f t="shared" si="3"/>
        <v>0</v>
      </c>
      <c r="N28" s="544"/>
      <c r="O28" s="542"/>
    </row>
    <row r="29" spans="1:15" s="512" customFormat="1" ht="25" customHeight="1">
      <c r="A29" s="529">
        <v>2210201</v>
      </c>
      <c r="B29" s="530" t="s">
        <v>50</v>
      </c>
      <c r="C29" s="649">
        <v>750000</v>
      </c>
      <c r="D29" s="533">
        <f t="shared" si="0"/>
        <v>750000</v>
      </c>
      <c r="E29" s="649"/>
      <c r="F29" s="649"/>
      <c r="G29" s="536"/>
      <c r="H29" s="533">
        <f t="shared" si="1"/>
        <v>0</v>
      </c>
      <c r="I29" s="536"/>
      <c r="J29" s="536"/>
      <c r="K29" s="536"/>
      <c r="L29" s="533">
        <f t="shared" si="2"/>
        <v>0</v>
      </c>
      <c r="M29" s="543">
        <f t="shared" si="3"/>
        <v>750000</v>
      </c>
      <c r="N29" s="544"/>
      <c r="O29" s="542"/>
    </row>
    <row r="30" spans="1:15" s="512" customFormat="1" ht="15.5">
      <c r="A30" s="529">
        <v>2210202</v>
      </c>
      <c r="B30" s="530" t="s">
        <v>51</v>
      </c>
      <c r="C30" s="649">
        <v>150000</v>
      </c>
      <c r="D30" s="533">
        <f t="shared" si="0"/>
        <v>150000</v>
      </c>
      <c r="E30" s="649"/>
      <c r="F30" s="649"/>
      <c r="G30" s="536"/>
      <c r="H30" s="533">
        <f t="shared" si="1"/>
        <v>0</v>
      </c>
      <c r="I30" s="536"/>
      <c r="J30" s="536"/>
      <c r="K30" s="536"/>
      <c r="L30" s="533">
        <f t="shared" si="2"/>
        <v>0</v>
      </c>
      <c r="M30" s="543">
        <f t="shared" si="3"/>
        <v>150000</v>
      </c>
      <c r="N30" s="544"/>
      <c r="O30" s="542"/>
    </row>
    <row r="31" spans="1:15" s="512" customFormat="1" ht="15.5">
      <c r="A31" s="529">
        <v>2210203</v>
      </c>
      <c r="B31" s="530" t="s">
        <v>52</v>
      </c>
      <c r="C31" s="649">
        <v>20000</v>
      </c>
      <c r="D31" s="533">
        <f t="shared" si="0"/>
        <v>20000</v>
      </c>
      <c r="E31" s="649"/>
      <c r="F31" s="649"/>
      <c r="G31" s="536"/>
      <c r="H31" s="533">
        <f t="shared" si="1"/>
        <v>0</v>
      </c>
      <c r="I31" s="536"/>
      <c r="J31" s="536"/>
      <c r="K31" s="536"/>
      <c r="L31" s="533">
        <f t="shared" si="2"/>
        <v>0</v>
      </c>
      <c r="M31" s="543">
        <f t="shared" si="3"/>
        <v>20000</v>
      </c>
      <c r="N31" s="544"/>
      <c r="O31" s="542"/>
    </row>
    <row r="32" spans="1:15" s="512" customFormat="1" ht="31">
      <c r="A32" s="531">
        <v>2210301</v>
      </c>
      <c r="B32" s="530" t="s">
        <v>53</v>
      </c>
      <c r="C32" s="649">
        <v>700000</v>
      </c>
      <c r="D32" s="533">
        <f t="shared" si="0"/>
        <v>700000</v>
      </c>
      <c r="E32" s="649">
        <v>350000</v>
      </c>
      <c r="F32" s="649"/>
      <c r="G32" s="536"/>
      <c r="H32" s="533">
        <f t="shared" si="1"/>
        <v>350000</v>
      </c>
      <c r="I32" s="536"/>
      <c r="J32" s="536"/>
      <c r="K32" s="536">
        <v>350000</v>
      </c>
      <c r="L32" s="533">
        <f t="shared" si="2"/>
        <v>350000</v>
      </c>
      <c r="M32" s="543">
        <f t="shared" si="3"/>
        <v>1400000</v>
      </c>
      <c r="N32" s="544"/>
      <c r="O32" s="542"/>
    </row>
    <row r="33" spans="1:15" s="512" customFormat="1" ht="31">
      <c r="A33" s="529">
        <v>2210302</v>
      </c>
      <c r="B33" s="530" t="s">
        <v>54</v>
      </c>
      <c r="C33" s="649">
        <v>1626198</v>
      </c>
      <c r="D33" s="533">
        <f t="shared" si="0"/>
        <v>1626198</v>
      </c>
      <c r="E33" s="649"/>
      <c r="F33" s="649"/>
      <c r="G33" s="536"/>
      <c r="H33" s="533">
        <f t="shared" si="1"/>
        <v>0</v>
      </c>
      <c r="I33" s="536"/>
      <c r="J33" s="536"/>
      <c r="K33" s="536"/>
      <c r="L33" s="533">
        <f t="shared" si="2"/>
        <v>0</v>
      </c>
      <c r="M33" s="543">
        <f t="shared" si="3"/>
        <v>1626198</v>
      </c>
      <c r="N33" s="544"/>
      <c r="O33" s="542"/>
    </row>
    <row r="34" spans="1:15" s="512" customFormat="1" ht="15.5">
      <c r="A34" s="531">
        <v>2210303</v>
      </c>
      <c r="B34" s="535" t="s">
        <v>55</v>
      </c>
      <c r="C34" s="649">
        <v>2260999</v>
      </c>
      <c r="D34" s="533">
        <f t="shared" si="0"/>
        <v>2260999</v>
      </c>
      <c r="E34" s="649">
        <v>500000</v>
      </c>
      <c r="F34" s="649">
        <v>250000</v>
      </c>
      <c r="G34" s="536">
        <v>250000</v>
      </c>
      <c r="H34" s="533">
        <f t="shared" si="1"/>
        <v>1000000</v>
      </c>
      <c r="I34" s="536">
        <v>500000</v>
      </c>
      <c r="J34" s="536">
        <v>250000</v>
      </c>
      <c r="K34" s="536">
        <v>250000</v>
      </c>
      <c r="L34" s="533">
        <f t="shared" si="2"/>
        <v>1000000</v>
      </c>
      <c r="M34" s="543">
        <f t="shared" si="3"/>
        <v>4260999</v>
      </c>
      <c r="N34" s="544"/>
      <c r="O34" s="542"/>
    </row>
    <row r="35" spans="1:15" s="512" customFormat="1" ht="31" hidden="1">
      <c r="A35" s="529">
        <v>2210304</v>
      </c>
      <c r="B35" s="530" t="s">
        <v>56</v>
      </c>
      <c r="C35" s="649"/>
      <c r="D35" s="533">
        <f t="shared" si="0"/>
        <v>0</v>
      </c>
      <c r="E35" s="649"/>
      <c r="F35" s="649"/>
      <c r="G35" s="536"/>
      <c r="H35" s="533">
        <f t="shared" si="1"/>
        <v>0</v>
      </c>
      <c r="I35" s="536"/>
      <c r="J35" s="536"/>
      <c r="K35" s="536"/>
      <c r="L35" s="533">
        <f t="shared" si="2"/>
        <v>0</v>
      </c>
      <c r="M35" s="543">
        <f t="shared" si="3"/>
        <v>0</v>
      </c>
      <c r="N35" s="544"/>
      <c r="O35" s="542"/>
    </row>
    <row r="36" spans="1:15" s="512" customFormat="1" ht="31" hidden="1">
      <c r="A36" s="529">
        <v>2210399</v>
      </c>
      <c r="B36" s="530" t="s">
        <v>57</v>
      </c>
      <c r="C36" s="649"/>
      <c r="D36" s="533">
        <f t="shared" si="0"/>
        <v>0</v>
      </c>
      <c r="E36" s="649"/>
      <c r="F36" s="649"/>
      <c r="G36" s="536"/>
      <c r="H36" s="533">
        <f t="shared" si="1"/>
        <v>0</v>
      </c>
      <c r="I36" s="536"/>
      <c r="J36" s="536"/>
      <c r="K36" s="536"/>
      <c r="L36" s="533">
        <f t="shared" si="2"/>
        <v>0</v>
      </c>
      <c r="M36" s="543">
        <f t="shared" si="3"/>
        <v>0</v>
      </c>
      <c r="N36" s="544"/>
      <c r="O36" s="542"/>
    </row>
    <row r="37" spans="1:15" s="512" customFormat="1" ht="31" hidden="1">
      <c r="A37" s="529">
        <v>2210401</v>
      </c>
      <c r="B37" s="530" t="s">
        <v>214</v>
      </c>
      <c r="C37" s="649"/>
      <c r="D37" s="533">
        <f t="shared" si="0"/>
        <v>0</v>
      </c>
      <c r="E37" s="649"/>
      <c r="F37" s="649"/>
      <c r="G37" s="536"/>
      <c r="H37" s="533">
        <f t="shared" si="1"/>
        <v>0</v>
      </c>
      <c r="I37" s="536"/>
      <c r="J37" s="536"/>
      <c r="K37" s="536"/>
      <c r="L37" s="533">
        <f t="shared" si="2"/>
        <v>0</v>
      </c>
      <c r="M37" s="543">
        <f t="shared" si="3"/>
        <v>0</v>
      </c>
      <c r="N37" s="544"/>
      <c r="O37" s="542"/>
    </row>
    <row r="38" spans="1:15" s="512" customFormat="1" ht="15.5" hidden="1">
      <c r="A38" s="529">
        <v>2210403</v>
      </c>
      <c r="B38" s="530" t="s">
        <v>55</v>
      </c>
      <c r="C38" s="649"/>
      <c r="D38" s="533">
        <f t="shared" si="0"/>
        <v>0</v>
      </c>
      <c r="E38" s="649"/>
      <c r="F38" s="649"/>
      <c r="G38" s="536"/>
      <c r="H38" s="533">
        <f t="shared" si="1"/>
        <v>0</v>
      </c>
      <c r="I38" s="536"/>
      <c r="J38" s="536"/>
      <c r="K38" s="536"/>
      <c r="L38" s="533">
        <f t="shared" si="2"/>
        <v>0</v>
      </c>
      <c r="M38" s="543">
        <f t="shared" si="3"/>
        <v>0</v>
      </c>
      <c r="N38" s="544"/>
      <c r="O38" s="542"/>
    </row>
    <row r="39" spans="1:15" s="512" customFormat="1" ht="15.5" hidden="1">
      <c r="A39" s="529">
        <v>2210499</v>
      </c>
      <c r="B39" s="530" t="s">
        <v>59</v>
      </c>
      <c r="C39" s="649"/>
      <c r="D39" s="533">
        <f t="shared" si="0"/>
        <v>0</v>
      </c>
      <c r="E39" s="536"/>
      <c r="F39" s="536"/>
      <c r="G39" s="536"/>
      <c r="H39" s="533">
        <f t="shared" si="1"/>
        <v>0</v>
      </c>
      <c r="I39" s="536"/>
      <c r="J39" s="536"/>
      <c r="K39" s="536"/>
      <c r="L39" s="533">
        <f t="shared" si="2"/>
        <v>0</v>
      </c>
      <c r="M39" s="543">
        <f t="shared" si="3"/>
        <v>0</v>
      </c>
      <c r="N39" s="544"/>
      <c r="O39" s="542"/>
    </row>
    <row r="40" spans="1:15" s="512" customFormat="1" ht="15.5">
      <c r="A40" s="529">
        <v>2210502</v>
      </c>
      <c r="B40" s="530" t="s">
        <v>215</v>
      </c>
      <c r="C40" s="649">
        <v>50000</v>
      </c>
      <c r="D40" s="533">
        <f t="shared" si="0"/>
        <v>50000</v>
      </c>
      <c r="E40" s="536"/>
      <c r="F40" s="536"/>
      <c r="G40" s="536"/>
      <c r="H40" s="533">
        <f t="shared" si="1"/>
        <v>0</v>
      </c>
      <c r="I40" s="536"/>
      <c r="J40" s="536"/>
      <c r="K40" s="536"/>
      <c r="L40" s="533">
        <f t="shared" si="2"/>
        <v>0</v>
      </c>
      <c r="M40" s="543">
        <f t="shared" si="3"/>
        <v>50000</v>
      </c>
      <c r="N40" s="544"/>
      <c r="O40" s="542"/>
    </row>
    <row r="41" spans="1:15" s="512" customFormat="1" ht="31">
      <c r="A41" s="529">
        <v>2210503</v>
      </c>
      <c r="B41" s="530" t="s">
        <v>61</v>
      </c>
      <c r="C41" s="649">
        <v>20000</v>
      </c>
      <c r="D41" s="533">
        <f t="shared" si="0"/>
        <v>20000</v>
      </c>
      <c r="E41" s="536"/>
      <c r="F41" s="536"/>
      <c r="G41" s="536"/>
      <c r="H41" s="533">
        <f t="shared" si="1"/>
        <v>0</v>
      </c>
      <c r="I41" s="536"/>
      <c r="J41" s="536"/>
      <c r="K41" s="536"/>
      <c r="L41" s="533">
        <f t="shared" si="2"/>
        <v>0</v>
      </c>
      <c r="M41" s="543">
        <f t="shared" si="3"/>
        <v>20000</v>
      </c>
      <c r="N41" s="544"/>
      <c r="O41" s="542"/>
    </row>
    <row r="42" spans="1:15" s="512" customFormat="1" ht="31">
      <c r="A42" s="529">
        <v>2210504</v>
      </c>
      <c r="B42" s="530" t="s">
        <v>62</v>
      </c>
      <c r="C42" s="649">
        <v>300000</v>
      </c>
      <c r="D42" s="533">
        <f t="shared" si="0"/>
        <v>300000</v>
      </c>
      <c r="E42" s="649"/>
      <c r="F42" s="649"/>
      <c r="G42" s="649"/>
      <c r="H42" s="533">
        <f t="shared" si="1"/>
        <v>0</v>
      </c>
      <c r="I42" s="536"/>
      <c r="J42" s="536"/>
      <c r="K42" s="536"/>
      <c r="L42" s="533">
        <f t="shared" si="2"/>
        <v>0</v>
      </c>
      <c r="M42" s="543">
        <f t="shared" si="3"/>
        <v>300000</v>
      </c>
      <c r="N42" s="544"/>
      <c r="O42" s="542"/>
    </row>
    <row r="43" spans="1:15" s="512" customFormat="1" ht="15.5">
      <c r="A43" s="529">
        <v>2210505</v>
      </c>
      <c r="B43" s="530" t="s">
        <v>216</v>
      </c>
      <c r="C43" s="649">
        <v>70000</v>
      </c>
      <c r="D43" s="533">
        <f t="shared" si="0"/>
        <v>70000</v>
      </c>
      <c r="E43" s="649"/>
      <c r="F43" s="649"/>
      <c r="G43" s="649"/>
      <c r="H43" s="533">
        <f t="shared" si="1"/>
        <v>0</v>
      </c>
      <c r="I43" s="536"/>
      <c r="J43" s="536"/>
      <c r="K43" s="536"/>
      <c r="L43" s="533">
        <f t="shared" si="2"/>
        <v>0</v>
      </c>
      <c r="M43" s="543">
        <f t="shared" si="3"/>
        <v>70000</v>
      </c>
      <c r="N43" s="544"/>
      <c r="O43" s="542"/>
    </row>
    <row r="44" spans="1:15" s="512" customFormat="1" ht="15.5">
      <c r="A44" s="529">
        <v>2210599</v>
      </c>
      <c r="B44" s="530" t="s">
        <v>63</v>
      </c>
      <c r="C44" s="550">
        <v>50000</v>
      </c>
      <c r="D44" s="533">
        <f t="shared" si="0"/>
        <v>50000</v>
      </c>
      <c r="E44" s="649"/>
      <c r="F44" s="649"/>
      <c r="G44" s="649"/>
      <c r="H44" s="533">
        <f t="shared" si="1"/>
        <v>0</v>
      </c>
      <c r="I44" s="536"/>
      <c r="J44" s="536"/>
      <c r="K44" s="536"/>
      <c r="L44" s="533">
        <f t="shared" si="2"/>
        <v>0</v>
      </c>
      <c r="M44" s="543">
        <f t="shared" si="3"/>
        <v>50000</v>
      </c>
      <c r="N44" s="544"/>
      <c r="O44" s="542"/>
    </row>
    <row r="45" spans="1:15" s="512" customFormat="1" ht="31" hidden="1">
      <c r="A45" s="529">
        <v>2210602</v>
      </c>
      <c r="B45" s="530" t="s">
        <v>64</v>
      </c>
      <c r="C45" s="649"/>
      <c r="D45" s="533">
        <f t="shared" si="0"/>
        <v>0</v>
      </c>
      <c r="E45" s="649"/>
      <c r="F45" s="649"/>
      <c r="G45" s="649"/>
      <c r="H45" s="533">
        <f t="shared" si="1"/>
        <v>0</v>
      </c>
      <c r="I45" s="536"/>
      <c r="J45" s="536"/>
      <c r="K45" s="536"/>
      <c r="L45" s="533">
        <f t="shared" si="2"/>
        <v>0</v>
      </c>
      <c r="M45" s="543">
        <f t="shared" si="3"/>
        <v>0</v>
      </c>
      <c r="N45" s="544"/>
      <c r="O45" s="542"/>
    </row>
    <row r="46" spans="1:15" s="512" customFormat="1" ht="31" hidden="1">
      <c r="A46" s="529">
        <v>2210603</v>
      </c>
      <c r="B46" s="530" t="s">
        <v>65</v>
      </c>
      <c r="C46" s="649"/>
      <c r="D46" s="533">
        <f t="shared" si="0"/>
        <v>0</v>
      </c>
      <c r="E46" s="649"/>
      <c r="F46" s="649"/>
      <c r="G46" s="649"/>
      <c r="H46" s="533">
        <f t="shared" si="1"/>
        <v>0</v>
      </c>
      <c r="I46" s="536"/>
      <c r="J46" s="536"/>
      <c r="K46" s="536"/>
      <c r="L46" s="533">
        <f t="shared" si="2"/>
        <v>0</v>
      </c>
      <c r="M46" s="543">
        <f t="shared" si="3"/>
        <v>0</v>
      </c>
      <c r="N46" s="544"/>
      <c r="O46" s="542"/>
    </row>
    <row r="47" spans="1:15" s="512" customFormat="1" ht="15.5">
      <c r="A47" s="529">
        <v>2210604</v>
      </c>
      <c r="B47" s="530" t="s">
        <v>66</v>
      </c>
      <c r="C47" s="649">
        <v>50000</v>
      </c>
      <c r="D47" s="533">
        <f t="shared" si="0"/>
        <v>50000</v>
      </c>
      <c r="E47" s="649"/>
      <c r="F47" s="649"/>
      <c r="G47" s="649"/>
      <c r="H47" s="533">
        <f t="shared" si="1"/>
        <v>0</v>
      </c>
      <c r="I47" s="536"/>
      <c r="J47" s="536"/>
      <c r="K47" s="536"/>
      <c r="L47" s="533">
        <f t="shared" si="2"/>
        <v>0</v>
      </c>
      <c r="M47" s="543">
        <f t="shared" si="3"/>
        <v>50000</v>
      </c>
      <c r="N47" s="544"/>
      <c r="O47" s="542"/>
    </row>
    <row r="48" spans="1:15" s="512" customFormat="1" ht="31">
      <c r="A48" s="529">
        <v>2210606</v>
      </c>
      <c r="B48" s="530" t="s">
        <v>839</v>
      </c>
      <c r="C48" s="649"/>
      <c r="D48" s="533">
        <f t="shared" si="0"/>
        <v>0</v>
      </c>
      <c r="E48" s="649"/>
      <c r="F48" s="649"/>
      <c r="G48" s="649"/>
      <c r="H48" s="533">
        <f t="shared" si="1"/>
        <v>0</v>
      </c>
      <c r="I48" s="536"/>
      <c r="J48" s="536"/>
      <c r="K48" s="536">
        <v>5000000</v>
      </c>
      <c r="L48" s="533">
        <f t="shared" si="2"/>
        <v>5000000</v>
      </c>
      <c r="M48" s="543">
        <f t="shared" si="3"/>
        <v>5000000</v>
      </c>
      <c r="N48" s="544"/>
      <c r="O48" s="542"/>
    </row>
    <row r="49" spans="1:15" s="512" customFormat="1" ht="31" hidden="1">
      <c r="A49" s="529">
        <v>2210702</v>
      </c>
      <c r="B49" s="530" t="s">
        <v>217</v>
      </c>
      <c r="C49" s="649"/>
      <c r="D49" s="533">
        <f t="shared" si="0"/>
        <v>0</v>
      </c>
      <c r="E49" s="649"/>
      <c r="F49" s="649"/>
      <c r="G49" s="649"/>
      <c r="H49" s="533">
        <f t="shared" si="1"/>
        <v>0</v>
      </c>
      <c r="I49" s="536"/>
      <c r="J49" s="536"/>
      <c r="K49" s="536"/>
      <c r="L49" s="533">
        <f t="shared" si="2"/>
        <v>0</v>
      </c>
      <c r="M49" s="543">
        <f t="shared" si="3"/>
        <v>0</v>
      </c>
      <c r="N49" s="544"/>
      <c r="O49" s="542"/>
    </row>
    <row r="50" spans="1:15" s="512" customFormat="1" ht="15.5">
      <c r="A50" s="529">
        <v>2210711</v>
      </c>
      <c r="B50" s="530" t="s">
        <v>218</v>
      </c>
      <c r="C50" s="649">
        <v>50000</v>
      </c>
      <c r="D50" s="533">
        <f t="shared" si="0"/>
        <v>50000</v>
      </c>
      <c r="E50" s="649"/>
      <c r="F50" s="649"/>
      <c r="G50" s="649"/>
      <c r="H50" s="533">
        <f t="shared" si="1"/>
        <v>0</v>
      </c>
      <c r="I50" s="536"/>
      <c r="J50" s="536"/>
      <c r="K50" s="536"/>
      <c r="L50" s="533">
        <f t="shared" si="2"/>
        <v>0</v>
      </c>
      <c r="M50" s="543">
        <f t="shared" si="3"/>
        <v>50000</v>
      </c>
      <c r="N50" s="544"/>
      <c r="O50" s="542"/>
    </row>
    <row r="51" spans="1:15" s="512" customFormat="1" ht="31" hidden="1">
      <c r="A51" s="529">
        <v>2210703</v>
      </c>
      <c r="B51" s="530" t="s">
        <v>70</v>
      </c>
      <c r="C51" s="649"/>
      <c r="D51" s="533">
        <f t="shared" si="0"/>
        <v>0</v>
      </c>
      <c r="E51" s="649"/>
      <c r="F51" s="649"/>
      <c r="G51" s="649"/>
      <c r="H51" s="533">
        <f t="shared" si="1"/>
        <v>0</v>
      </c>
      <c r="I51" s="536"/>
      <c r="J51" s="536"/>
      <c r="K51" s="536"/>
      <c r="L51" s="533">
        <f t="shared" si="2"/>
        <v>0</v>
      </c>
      <c r="M51" s="543">
        <f t="shared" si="3"/>
        <v>0</v>
      </c>
      <c r="N51" s="544"/>
      <c r="O51" s="542"/>
    </row>
    <row r="52" spans="1:15" s="512" customFormat="1" ht="15.5">
      <c r="A52" s="529">
        <v>2210714</v>
      </c>
      <c r="B52" s="530" t="s">
        <v>219</v>
      </c>
      <c r="C52" s="649">
        <v>100000</v>
      </c>
      <c r="D52" s="533">
        <f t="shared" si="0"/>
        <v>100000</v>
      </c>
      <c r="E52" s="649"/>
      <c r="F52" s="649"/>
      <c r="G52" s="649"/>
      <c r="H52" s="533">
        <f t="shared" si="1"/>
        <v>0</v>
      </c>
      <c r="I52" s="536"/>
      <c r="J52" s="536"/>
      <c r="K52" s="536"/>
      <c r="L52" s="533">
        <f t="shared" si="2"/>
        <v>0</v>
      </c>
      <c r="M52" s="543">
        <f t="shared" si="3"/>
        <v>100000</v>
      </c>
      <c r="N52" s="544"/>
      <c r="O52" s="542"/>
    </row>
    <row r="53" spans="1:15" s="512" customFormat="1" ht="15.5">
      <c r="A53" s="532">
        <v>2210799</v>
      </c>
      <c r="B53" s="533" t="s">
        <v>72</v>
      </c>
      <c r="C53" s="649">
        <v>708500</v>
      </c>
      <c r="D53" s="533">
        <f t="shared" si="0"/>
        <v>708500</v>
      </c>
      <c r="E53" s="649">
        <v>370643</v>
      </c>
      <c r="F53" s="649">
        <v>370643</v>
      </c>
      <c r="G53" s="649"/>
      <c r="H53" s="533">
        <f t="shared" si="1"/>
        <v>741286</v>
      </c>
      <c r="I53" s="536">
        <v>500000</v>
      </c>
      <c r="J53" s="536"/>
      <c r="K53" s="536">
        <v>500000</v>
      </c>
      <c r="L53" s="533">
        <f t="shared" si="2"/>
        <v>1000000</v>
      </c>
      <c r="M53" s="543">
        <f t="shared" si="3"/>
        <v>2449786</v>
      </c>
      <c r="N53" s="544"/>
      <c r="O53" s="542"/>
    </row>
    <row r="54" spans="1:15" s="512" customFormat="1" ht="46.5">
      <c r="A54" s="532">
        <v>2210801</v>
      </c>
      <c r="B54" s="533" t="s">
        <v>73</v>
      </c>
      <c r="C54" s="649">
        <v>850000</v>
      </c>
      <c r="D54" s="533">
        <f t="shared" si="0"/>
        <v>850000</v>
      </c>
      <c r="E54" s="649"/>
      <c r="F54" s="649"/>
      <c r="G54" s="649"/>
      <c r="H54" s="533">
        <f t="shared" si="1"/>
        <v>0</v>
      </c>
      <c r="I54" s="536"/>
      <c r="J54" s="536"/>
      <c r="K54" s="536"/>
      <c r="L54" s="533">
        <f t="shared" si="2"/>
        <v>0</v>
      </c>
      <c r="M54" s="543">
        <f t="shared" si="3"/>
        <v>850000</v>
      </c>
      <c r="N54" s="544"/>
      <c r="O54" s="542"/>
    </row>
    <row r="55" spans="1:15" s="512" customFormat="1" ht="31">
      <c r="A55" s="532">
        <v>2210802</v>
      </c>
      <c r="B55" s="533" t="s">
        <v>220</v>
      </c>
      <c r="C55" s="649">
        <v>1073000</v>
      </c>
      <c r="D55" s="533">
        <f t="shared" si="0"/>
        <v>1073000</v>
      </c>
      <c r="E55" s="649"/>
      <c r="F55" s="649"/>
      <c r="G55" s="649"/>
      <c r="H55" s="533">
        <f t="shared" si="1"/>
        <v>0</v>
      </c>
      <c r="I55" s="536"/>
      <c r="J55" s="536"/>
      <c r="K55" s="536"/>
      <c r="L55" s="533">
        <f t="shared" si="2"/>
        <v>0</v>
      </c>
      <c r="M55" s="543">
        <f t="shared" si="3"/>
        <v>1073000</v>
      </c>
      <c r="N55" s="544"/>
      <c r="O55" s="542"/>
    </row>
    <row r="56" spans="1:15" s="512" customFormat="1" ht="15.5">
      <c r="A56" s="532">
        <v>2210805</v>
      </c>
      <c r="B56" s="533" t="s">
        <v>75</v>
      </c>
      <c r="C56" s="550">
        <v>20000</v>
      </c>
      <c r="D56" s="533">
        <f t="shared" si="0"/>
        <v>20000</v>
      </c>
      <c r="E56" s="649"/>
      <c r="F56" s="649"/>
      <c r="G56" s="649"/>
      <c r="H56" s="533">
        <f t="shared" si="1"/>
        <v>0</v>
      </c>
      <c r="I56" s="536"/>
      <c r="J56" s="536"/>
      <c r="K56" s="536"/>
      <c r="L56" s="533">
        <f t="shared" si="2"/>
        <v>0</v>
      </c>
      <c r="M56" s="543">
        <f t="shared" si="3"/>
        <v>20000</v>
      </c>
      <c r="N56" s="544"/>
      <c r="O56" s="542"/>
    </row>
    <row r="57" spans="1:15" s="512" customFormat="1" ht="15.5" hidden="1">
      <c r="A57" s="532">
        <v>2210809</v>
      </c>
      <c r="B57" s="533" t="s">
        <v>76</v>
      </c>
      <c r="C57" s="550"/>
      <c r="D57" s="533">
        <f t="shared" si="0"/>
        <v>0</v>
      </c>
      <c r="E57" s="536"/>
      <c r="F57" s="536"/>
      <c r="G57" s="536"/>
      <c r="H57" s="533">
        <f t="shared" si="1"/>
        <v>0</v>
      </c>
      <c r="I57" s="536"/>
      <c r="J57" s="536"/>
      <c r="K57" s="536"/>
      <c r="L57" s="533">
        <f t="shared" si="2"/>
        <v>0</v>
      </c>
      <c r="M57" s="543">
        <f t="shared" si="3"/>
        <v>0</v>
      </c>
      <c r="N57" s="544"/>
      <c r="O57" s="542"/>
    </row>
    <row r="58" spans="1:15" s="512" customFormat="1" ht="15.5">
      <c r="A58" s="532">
        <v>2210904</v>
      </c>
      <c r="B58" s="533" t="s">
        <v>77</v>
      </c>
      <c r="C58" s="550">
        <v>2142012</v>
      </c>
      <c r="D58" s="533">
        <f t="shared" si="0"/>
        <v>2142012</v>
      </c>
      <c r="E58" s="536"/>
      <c r="F58" s="536"/>
      <c r="G58" s="536"/>
      <c r="H58" s="533">
        <f t="shared" si="1"/>
        <v>0</v>
      </c>
      <c r="I58" s="536"/>
      <c r="J58" s="536"/>
      <c r="K58" s="536"/>
      <c r="L58" s="533">
        <f t="shared" si="2"/>
        <v>0</v>
      </c>
      <c r="M58" s="543">
        <f t="shared" si="3"/>
        <v>2142012</v>
      </c>
      <c r="N58" s="544"/>
      <c r="O58" s="542"/>
    </row>
    <row r="59" spans="1:15" s="512" customFormat="1" ht="15.5">
      <c r="A59" s="537">
        <v>2210910</v>
      </c>
      <c r="B59" s="536" t="s">
        <v>78</v>
      </c>
      <c r="C59" s="649">
        <v>4003531</v>
      </c>
      <c r="D59" s="533">
        <f t="shared" si="0"/>
        <v>4003531</v>
      </c>
      <c r="E59" s="536"/>
      <c r="F59" s="536"/>
      <c r="G59" s="536"/>
      <c r="H59" s="533">
        <f t="shared" si="1"/>
        <v>0</v>
      </c>
      <c r="I59" s="536"/>
      <c r="J59" s="536"/>
      <c r="K59" s="536"/>
      <c r="L59" s="533">
        <f t="shared" si="2"/>
        <v>0</v>
      </c>
      <c r="M59" s="543">
        <f t="shared" si="3"/>
        <v>4003531</v>
      </c>
      <c r="N59" s="544"/>
      <c r="O59" s="542"/>
    </row>
    <row r="60" spans="1:15" s="512" customFormat="1" ht="15.5" hidden="1">
      <c r="A60" s="537">
        <v>2211001</v>
      </c>
      <c r="B60" s="536" t="s">
        <v>79</v>
      </c>
      <c r="C60" s="649"/>
      <c r="D60" s="533">
        <f t="shared" si="0"/>
        <v>0</v>
      </c>
      <c r="E60" s="536"/>
      <c r="F60" s="536"/>
      <c r="G60" s="536"/>
      <c r="H60" s="533">
        <f t="shared" si="1"/>
        <v>0</v>
      </c>
      <c r="I60" s="536"/>
      <c r="J60" s="536"/>
      <c r="K60" s="536"/>
      <c r="L60" s="533">
        <f t="shared" si="2"/>
        <v>0</v>
      </c>
      <c r="M60" s="543">
        <f t="shared" si="3"/>
        <v>0</v>
      </c>
      <c r="N60" s="544"/>
      <c r="O60" s="542"/>
    </row>
    <row r="61" spans="1:15" s="512" customFormat="1" ht="31">
      <c r="A61" s="538">
        <v>3110902</v>
      </c>
      <c r="B61" s="533" t="s">
        <v>537</v>
      </c>
      <c r="C61" s="649">
        <v>100000</v>
      </c>
      <c r="D61" s="533">
        <f t="shared" si="0"/>
        <v>100000</v>
      </c>
      <c r="E61" s="536"/>
      <c r="F61" s="536"/>
      <c r="G61" s="536"/>
      <c r="H61" s="533">
        <f t="shared" si="1"/>
        <v>0</v>
      </c>
      <c r="I61" s="536"/>
      <c r="J61" s="536"/>
      <c r="K61" s="536"/>
      <c r="L61" s="533">
        <f t="shared" si="2"/>
        <v>0</v>
      </c>
      <c r="M61" s="543">
        <f t="shared" si="3"/>
        <v>100000</v>
      </c>
      <c r="N61" s="544"/>
      <c r="O61" s="542"/>
    </row>
    <row r="62" spans="1:15" s="512" customFormat="1" ht="15.5" hidden="1">
      <c r="A62" s="537">
        <v>2211003</v>
      </c>
      <c r="B62" s="536" t="s">
        <v>81</v>
      </c>
      <c r="C62" s="649"/>
      <c r="D62" s="533">
        <f t="shared" si="0"/>
        <v>0</v>
      </c>
      <c r="E62" s="536"/>
      <c r="F62" s="536"/>
      <c r="G62" s="536"/>
      <c r="H62" s="533">
        <f t="shared" si="1"/>
        <v>0</v>
      </c>
      <c r="I62" s="536"/>
      <c r="J62" s="536"/>
      <c r="K62" s="536"/>
      <c r="L62" s="533">
        <f t="shared" si="2"/>
        <v>0</v>
      </c>
      <c r="M62" s="543">
        <f t="shared" si="3"/>
        <v>0</v>
      </c>
      <c r="N62" s="544"/>
      <c r="O62" s="542"/>
    </row>
    <row r="63" spans="1:15" s="512" customFormat="1" ht="15.5" hidden="1">
      <c r="A63" s="537">
        <v>2211004</v>
      </c>
      <c r="B63" s="536" t="s">
        <v>82</v>
      </c>
      <c r="C63" s="649"/>
      <c r="D63" s="533">
        <f t="shared" si="0"/>
        <v>0</v>
      </c>
      <c r="E63" s="536"/>
      <c r="F63" s="536"/>
      <c r="G63" s="536"/>
      <c r="H63" s="533">
        <f t="shared" si="1"/>
        <v>0</v>
      </c>
      <c r="I63" s="536"/>
      <c r="J63" s="536"/>
      <c r="K63" s="536"/>
      <c r="L63" s="533">
        <f t="shared" si="2"/>
        <v>0</v>
      </c>
      <c r="M63" s="543">
        <f t="shared" si="3"/>
        <v>0</v>
      </c>
      <c r="N63" s="544"/>
      <c r="O63" s="542"/>
    </row>
    <row r="64" spans="1:15" s="512" customFormat="1" ht="15.5">
      <c r="A64" s="532">
        <v>2211005</v>
      </c>
      <c r="B64" s="533" t="s">
        <v>221</v>
      </c>
      <c r="C64" s="649">
        <v>300000</v>
      </c>
      <c r="D64" s="533">
        <f t="shared" si="0"/>
        <v>300000</v>
      </c>
      <c r="E64" s="536"/>
      <c r="F64" s="536"/>
      <c r="G64" s="536"/>
      <c r="H64" s="533">
        <f t="shared" si="1"/>
        <v>0</v>
      </c>
      <c r="I64" s="536"/>
      <c r="J64" s="536"/>
      <c r="K64" s="536"/>
      <c r="L64" s="533">
        <f t="shared" si="2"/>
        <v>0</v>
      </c>
      <c r="M64" s="543">
        <f t="shared" si="3"/>
        <v>300000</v>
      </c>
      <c r="N64" s="544"/>
      <c r="O64" s="542"/>
    </row>
    <row r="65" spans="1:15" s="512" customFormat="1" ht="31">
      <c r="A65" s="532">
        <v>2211006</v>
      </c>
      <c r="B65" s="533" t="s">
        <v>84</v>
      </c>
      <c r="C65" s="649">
        <v>495000</v>
      </c>
      <c r="D65" s="533">
        <f t="shared" si="0"/>
        <v>495000</v>
      </c>
      <c r="E65" s="536"/>
      <c r="F65" s="536"/>
      <c r="G65" s="536"/>
      <c r="H65" s="533">
        <f t="shared" si="1"/>
        <v>0</v>
      </c>
      <c r="I65" s="536"/>
      <c r="J65" s="536"/>
      <c r="K65" s="536"/>
      <c r="L65" s="533">
        <f t="shared" si="2"/>
        <v>0</v>
      </c>
      <c r="M65" s="543">
        <f t="shared" si="3"/>
        <v>495000</v>
      </c>
      <c r="N65" s="544"/>
      <c r="O65" s="542"/>
    </row>
    <row r="66" spans="1:15" s="512" customFormat="1" ht="31" hidden="1">
      <c r="A66" s="532">
        <v>2211007</v>
      </c>
      <c r="B66" s="533" t="s">
        <v>85</v>
      </c>
      <c r="C66" s="649"/>
      <c r="D66" s="533">
        <f t="shared" si="0"/>
        <v>0</v>
      </c>
      <c r="E66" s="536"/>
      <c r="F66" s="536"/>
      <c r="G66" s="536"/>
      <c r="H66" s="533">
        <f t="shared" si="1"/>
        <v>0</v>
      </c>
      <c r="I66" s="536"/>
      <c r="J66" s="536"/>
      <c r="K66" s="536"/>
      <c r="L66" s="533">
        <f t="shared" si="2"/>
        <v>0</v>
      </c>
      <c r="M66" s="543">
        <f t="shared" si="3"/>
        <v>0</v>
      </c>
      <c r="N66" s="544"/>
      <c r="O66" s="542"/>
    </row>
    <row r="67" spans="1:15" s="512" customFormat="1" ht="31" hidden="1">
      <c r="A67" s="532">
        <v>2211008</v>
      </c>
      <c r="B67" s="533" t="s">
        <v>86</v>
      </c>
      <c r="C67" s="649"/>
      <c r="D67" s="533">
        <f t="shared" si="0"/>
        <v>0</v>
      </c>
      <c r="E67" s="536"/>
      <c r="F67" s="536"/>
      <c r="G67" s="536"/>
      <c r="H67" s="533">
        <f t="shared" si="1"/>
        <v>0</v>
      </c>
      <c r="I67" s="536"/>
      <c r="J67" s="536"/>
      <c r="K67" s="536"/>
      <c r="L67" s="533">
        <f t="shared" si="2"/>
        <v>0</v>
      </c>
      <c r="M67" s="543">
        <f t="shared" si="3"/>
        <v>0</v>
      </c>
      <c r="N67" s="544"/>
      <c r="O67" s="542"/>
    </row>
    <row r="68" spans="1:15" s="512" customFormat="1" ht="15.5" hidden="1">
      <c r="A68" s="532">
        <v>2211009</v>
      </c>
      <c r="B68" s="533" t="s">
        <v>87</v>
      </c>
      <c r="C68" s="550"/>
      <c r="D68" s="533">
        <f t="shared" si="0"/>
        <v>0</v>
      </c>
      <c r="E68" s="536"/>
      <c r="F68" s="536"/>
      <c r="G68" s="536"/>
      <c r="H68" s="533">
        <f t="shared" si="1"/>
        <v>0</v>
      </c>
      <c r="I68" s="536"/>
      <c r="J68" s="536"/>
      <c r="K68" s="536"/>
      <c r="L68" s="533">
        <f t="shared" si="2"/>
        <v>0</v>
      </c>
      <c r="M68" s="543">
        <f t="shared" si="3"/>
        <v>0</v>
      </c>
      <c r="N68" s="544"/>
      <c r="O68" s="542"/>
    </row>
    <row r="69" spans="1:15" s="512" customFormat="1" ht="15.5" hidden="1">
      <c r="A69" s="532">
        <v>2211015</v>
      </c>
      <c r="B69" s="533" t="s">
        <v>88</v>
      </c>
      <c r="C69" s="649"/>
      <c r="D69" s="533">
        <f t="shared" si="0"/>
        <v>0</v>
      </c>
      <c r="E69" s="536"/>
      <c r="F69" s="536"/>
      <c r="G69" s="536"/>
      <c r="H69" s="533">
        <f t="shared" si="1"/>
        <v>0</v>
      </c>
      <c r="I69" s="536"/>
      <c r="J69" s="536"/>
      <c r="K69" s="536"/>
      <c r="L69" s="533">
        <f t="shared" si="2"/>
        <v>0</v>
      </c>
      <c r="M69" s="543">
        <f t="shared" si="3"/>
        <v>0</v>
      </c>
      <c r="N69" s="544"/>
      <c r="O69" s="542"/>
    </row>
    <row r="70" spans="1:15" s="512" customFormat="1" ht="31">
      <c r="A70" s="532">
        <v>2211016</v>
      </c>
      <c r="B70" s="533" t="s">
        <v>89</v>
      </c>
      <c r="C70" s="649">
        <v>200000</v>
      </c>
      <c r="D70" s="533">
        <f t="shared" ref="D70:D131" si="5">SUM(C70)</f>
        <v>200000</v>
      </c>
      <c r="E70" s="536"/>
      <c r="F70" s="536"/>
      <c r="G70" s="536"/>
      <c r="H70" s="533">
        <f t="shared" ref="H70:H131" si="6">SUM(E70:G70)</f>
        <v>0</v>
      </c>
      <c r="I70" s="536"/>
      <c r="J70" s="536"/>
      <c r="K70" s="536"/>
      <c r="L70" s="533">
        <f t="shared" ref="L70:L131" si="7">SUM(I70:K70)</f>
        <v>0</v>
      </c>
      <c r="M70" s="543">
        <f t="shared" ref="M70:M131" si="8">SUM(L70+H70+D70)</f>
        <v>200000</v>
      </c>
      <c r="N70" s="544"/>
      <c r="O70" s="542"/>
    </row>
    <row r="71" spans="1:15" s="512" customFormat="1" ht="31" hidden="1">
      <c r="A71" s="532">
        <v>2211019</v>
      </c>
      <c r="B71" s="533" t="s">
        <v>90</v>
      </c>
      <c r="C71" s="649"/>
      <c r="D71" s="533">
        <f t="shared" si="5"/>
        <v>0</v>
      </c>
      <c r="E71" s="536"/>
      <c r="F71" s="536"/>
      <c r="G71" s="536"/>
      <c r="H71" s="533">
        <f t="shared" si="6"/>
        <v>0</v>
      </c>
      <c r="I71" s="536"/>
      <c r="J71" s="536"/>
      <c r="K71" s="536"/>
      <c r="L71" s="533">
        <f t="shared" si="7"/>
        <v>0</v>
      </c>
      <c r="M71" s="543">
        <f t="shared" si="8"/>
        <v>0</v>
      </c>
      <c r="N71" s="544"/>
      <c r="O71" s="542"/>
    </row>
    <row r="72" spans="1:15" s="512" customFormat="1" ht="15.5" hidden="1">
      <c r="A72" s="532">
        <v>2211021</v>
      </c>
      <c r="B72" s="533" t="s">
        <v>91</v>
      </c>
      <c r="C72" s="649"/>
      <c r="D72" s="533">
        <f t="shared" si="5"/>
        <v>0</v>
      </c>
      <c r="E72" s="536"/>
      <c r="F72" s="536"/>
      <c r="G72" s="536"/>
      <c r="H72" s="533">
        <f t="shared" si="6"/>
        <v>0</v>
      </c>
      <c r="I72" s="536"/>
      <c r="J72" s="536"/>
      <c r="K72" s="536"/>
      <c r="L72" s="533">
        <f t="shared" si="7"/>
        <v>0</v>
      </c>
      <c r="M72" s="543">
        <f t="shared" si="8"/>
        <v>0</v>
      </c>
      <c r="N72" s="544"/>
      <c r="O72" s="542"/>
    </row>
    <row r="73" spans="1:15" s="513" customFormat="1" ht="15.5" hidden="1">
      <c r="A73" s="545">
        <v>2211023</v>
      </c>
      <c r="B73" s="1654" t="s">
        <v>92</v>
      </c>
      <c r="C73" s="1614"/>
      <c r="D73" s="533">
        <f t="shared" si="5"/>
        <v>0</v>
      </c>
      <c r="E73" s="1770"/>
      <c r="F73" s="1770"/>
      <c r="G73" s="1770"/>
      <c r="H73" s="533">
        <f t="shared" si="6"/>
        <v>0</v>
      </c>
      <c r="I73" s="1770"/>
      <c r="J73" s="1770"/>
      <c r="K73" s="1770"/>
      <c r="L73" s="533">
        <f t="shared" si="7"/>
        <v>0</v>
      </c>
      <c r="M73" s="543">
        <f t="shared" si="8"/>
        <v>0</v>
      </c>
      <c r="N73" s="544"/>
      <c r="O73" s="542"/>
    </row>
    <row r="74" spans="1:15" s="512" customFormat="1" ht="15.5" hidden="1">
      <c r="A74" s="546">
        <v>2211026</v>
      </c>
      <c r="B74" s="547" t="s">
        <v>93</v>
      </c>
      <c r="C74" s="649"/>
      <c r="D74" s="533">
        <f t="shared" si="5"/>
        <v>0</v>
      </c>
      <c r="E74" s="536"/>
      <c r="F74" s="536"/>
      <c r="G74" s="536"/>
      <c r="H74" s="533">
        <f t="shared" si="6"/>
        <v>0</v>
      </c>
      <c r="I74" s="536"/>
      <c r="J74" s="536"/>
      <c r="K74" s="536"/>
      <c r="L74" s="533">
        <f t="shared" si="7"/>
        <v>0</v>
      </c>
      <c r="M74" s="543">
        <f t="shared" si="8"/>
        <v>0</v>
      </c>
      <c r="N74" s="544"/>
      <c r="O74" s="542"/>
    </row>
    <row r="75" spans="1:15" s="512" customFormat="1" ht="15.5" hidden="1">
      <c r="A75" s="532">
        <v>2211028</v>
      </c>
      <c r="B75" s="533" t="s">
        <v>94</v>
      </c>
      <c r="C75" s="649"/>
      <c r="D75" s="533">
        <f t="shared" si="5"/>
        <v>0</v>
      </c>
      <c r="E75" s="536"/>
      <c r="F75" s="536"/>
      <c r="G75" s="536"/>
      <c r="H75" s="533">
        <f t="shared" si="6"/>
        <v>0</v>
      </c>
      <c r="I75" s="536"/>
      <c r="J75" s="536"/>
      <c r="K75" s="536"/>
      <c r="L75" s="533">
        <f t="shared" si="7"/>
        <v>0</v>
      </c>
      <c r="M75" s="543">
        <f t="shared" si="8"/>
        <v>0</v>
      </c>
      <c r="N75" s="544"/>
      <c r="O75" s="542"/>
    </row>
    <row r="76" spans="1:15" s="512" customFormat="1" ht="15.5">
      <c r="A76" s="532">
        <v>2211029</v>
      </c>
      <c r="B76" s="533" t="s">
        <v>95</v>
      </c>
      <c r="C76" s="649">
        <v>169207</v>
      </c>
      <c r="D76" s="533">
        <f t="shared" si="5"/>
        <v>169207</v>
      </c>
      <c r="E76" s="536"/>
      <c r="F76" s="536"/>
      <c r="G76" s="536"/>
      <c r="H76" s="533">
        <f t="shared" si="6"/>
        <v>0</v>
      </c>
      <c r="I76" s="536"/>
      <c r="J76" s="536"/>
      <c r="K76" s="536"/>
      <c r="L76" s="533">
        <f t="shared" si="7"/>
        <v>0</v>
      </c>
      <c r="M76" s="543">
        <f t="shared" si="8"/>
        <v>169207</v>
      </c>
      <c r="N76" s="544"/>
      <c r="O76" s="542"/>
    </row>
    <row r="77" spans="1:15" s="512" customFormat="1" ht="46.5">
      <c r="A77" s="532">
        <v>2211101</v>
      </c>
      <c r="B77" s="533" t="s">
        <v>96</v>
      </c>
      <c r="C77" s="649">
        <v>450000</v>
      </c>
      <c r="D77" s="533">
        <f t="shared" si="5"/>
        <v>450000</v>
      </c>
      <c r="E77" s="536"/>
      <c r="F77" s="536"/>
      <c r="G77" s="536"/>
      <c r="H77" s="533">
        <f t="shared" si="6"/>
        <v>0</v>
      </c>
      <c r="I77" s="536"/>
      <c r="J77" s="536"/>
      <c r="K77" s="536"/>
      <c r="L77" s="533">
        <f t="shared" si="7"/>
        <v>0</v>
      </c>
      <c r="M77" s="543">
        <f t="shared" si="8"/>
        <v>450000</v>
      </c>
      <c r="N77" s="544"/>
      <c r="O77" s="542"/>
    </row>
    <row r="78" spans="1:15" s="512" customFormat="1" ht="31">
      <c r="A78" s="532">
        <v>2211102</v>
      </c>
      <c r="B78" s="533" t="s">
        <v>97</v>
      </c>
      <c r="C78" s="649">
        <v>221851</v>
      </c>
      <c r="D78" s="533">
        <f t="shared" si="5"/>
        <v>221851</v>
      </c>
      <c r="E78" s="536"/>
      <c r="F78" s="536"/>
      <c r="G78" s="536"/>
      <c r="H78" s="533">
        <f t="shared" si="6"/>
        <v>0</v>
      </c>
      <c r="I78" s="536"/>
      <c r="J78" s="536"/>
      <c r="K78" s="536"/>
      <c r="L78" s="533">
        <f t="shared" si="7"/>
        <v>0</v>
      </c>
      <c r="M78" s="543">
        <f t="shared" si="8"/>
        <v>221851</v>
      </c>
      <c r="N78" s="544"/>
      <c r="O78" s="542"/>
    </row>
    <row r="79" spans="1:15" s="512" customFormat="1" ht="31">
      <c r="A79" s="532">
        <v>2211103</v>
      </c>
      <c r="B79" s="533" t="s">
        <v>98</v>
      </c>
      <c r="C79" s="649">
        <v>119500</v>
      </c>
      <c r="D79" s="533">
        <f t="shared" si="5"/>
        <v>119500</v>
      </c>
      <c r="E79" s="536"/>
      <c r="F79" s="536"/>
      <c r="G79" s="536"/>
      <c r="H79" s="533">
        <f t="shared" si="6"/>
        <v>0</v>
      </c>
      <c r="I79" s="536"/>
      <c r="J79" s="536"/>
      <c r="K79" s="536"/>
      <c r="L79" s="533">
        <f t="shared" si="7"/>
        <v>0</v>
      </c>
      <c r="M79" s="543">
        <f t="shared" si="8"/>
        <v>119500</v>
      </c>
      <c r="N79" s="544"/>
      <c r="O79" s="542"/>
    </row>
    <row r="80" spans="1:15" s="512" customFormat="1" ht="31" hidden="1">
      <c r="A80" s="532">
        <v>2211201</v>
      </c>
      <c r="B80" s="533" t="s">
        <v>99</v>
      </c>
      <c r="C80" s="649"/>
      <c r="D80" s="533">
        <f t="shared" si="5"/>
        <v>0</v>
      </c>
      <c r="E80" s="536"/>
      <c r="F80" s="536"/>
      <c r="G80" s="536"/>
      <c r="H80" s="533">
        <f t="shared" si="6"/>
        <v>0</v>
      </c>
      <c r="I80" s="536"/>
      <c r="J80" s="536"/>
      <c r="K80" s="536"/>
      <c r="L80" s="533">
        <f t="shared" si="7"/>
        <v>0</v>
      </c>
      <c r="M80" s="543">
        <f t="shared" si="8"/>
        <v>0</v>
      </c>
      <c r="N80" s="544"/>
      <c r="O80" s="542"/>
    </row>
    <row r="81" spans="1:15" s="512" customFormat="1" ht="31">
      <c r="A81" s="532">
        <v>2211203</v>
      </c>
      <c r="B81" s="533" t="s">
        <v>100</v>
      </c>
      <c r="C81" s="649">
        <v>3600000</v>
      </c>
      <c r="D81" s="533">
        <f t="shared" si="5"/>
        <v>3600000</v>
      </c>
      <c r="E81" s="536"/>
      <c r="F81" s="536"/>
      <c r="G81" s="536"/>
      <c r="H81" s="533">
        <f t="shared" si="6"/>
        <v>0</v>
      </c>
      <c r="I81" s="536"/>
      <c r="J81" s="536"/>
      <c r="K81" s="536"/>
      <c r="L81" s="533">
        <f t="shared" si="7"/>
        <v>0</v>
      </c>
      <c r="M81" s="543">
        <f t="shared" si="8"/>
        <v>3600000</v>
      </c>
      <c r="N81" s="544"/>
      <c r="O81" s="542"/>
    </row>
    <row r="82" spans="1:15" s="512" customFormat="1" ht="31" hidden="1">
      <c r="A82" s="532">
        <v>2211305</v>
      </c>
      <c r="B82" s="533" t="s">
        <v>103</v>
      </c>
      <c r="C82" s="550"/>
      <c r="D82" s="533">
        <f t="shared" si="5"/>
        <v>0</v>
      </c>
      <c r="E82" s="536"/>
      <c r="F82" s="536"/>
      <c r="G82" s="536"/>
      <c r="H82" s="533">
        <f t="shared" si="6"/>
        <v>0</v>
      </c>
      <c r="I82" s="536"/>
      <c r="J82" s="536"/>
      <c r="K82" s="536"/>
      <c r="L82" s="533">
        <f t="shared" si="7"/>
        <v>0</v>
      </c>
      <c r="M82" s="543">
        <f t="shared" si="8"/>
        <v>0</v>
      </c>
      <c r="N82" s="544"/>
      <c r="O82" s="542"/>
    </row>
    <row r="83" spans="1:15" s="512" customFormat="1" ht="31" hidden="1">
      <c r="A83" s="532">
        <v>2211204</v>
      </c>
      <c r="B83" s="533" t="s">
        <v>101</v>
      </c>
      <c r="C83" s="550"/>
      <c r="D83" s="533">
        <f t="shared" si="5"/>
        <v>0</v>
      </c>
      <c r="E83" s="536"/>
      <c r="F83" s="536"/>
      <c r="G83" s="536"/>
      <c r="H83" s="533">
        <f t="shared" si="6"/>
        <v>0</v>
      </c>
      <c r="I83" s="536"/>
      <c r="J83" s="536"/>
      <c r="K83" s="536"/>
      <c r="L83" s="533">
        <f t="shared" si="7"/>
        <v>0</v>
      </c>
      <c r="M83" s="543">
        <f t="shared" si="8"/>
        <v>0</v>
      </c>
      <c r="N83" s="544"/>
      <c r="O83" s="542"/>
    </row>
    <row r="84" spans="1:15" s="512" customFormat="1" ht="31">
      <c r="A84" s="532">
        <v>2211301</v>
      </c>
      <c r="B84" s="533" t="s">
        <v>102</v>
      </c>
      <c r="C84" s="550">
        <v>50000</v>
      </c>
      <c r="D84" s="533">
        <f t="shared" si="5"/>
        <v>50000</v>
      </c>
      <c r="E84" s="536"/>
      <c r="F84" s="536"/>
      <c r="G84" s="536"/>
      <c r="H84" s="533">
        <f t="shared" si="6"/>
        <v>0</v>
      </c>
      <c r="I84" s="536"/>
      <c r="J84" s="536"/>
      <c r="K84" s="536"/>
      <c r="L84" s="533">
        <f t="shared" si="7"/>
        <v>0</v>
      </c>
      <c r="M84" s="543">
        <f t="shared" si="8"/>
        <v>50000</v>
      </c>
      <c r="N84" s="544"/>
      <c r="O84" s="542"/>
    </row>
    <row r="85" spans="1:15" s="512" customFormat="1" ht="15.5">
      <c r="A85" s="532">
        <v>2211310</v>
      </c>
      <c r="B85" s="533" t="s">
        <v>222</v>
      </c>
      <c r="C85" s="550">
        <v>100000</v>
      </c>
      <c r="D85" s="533">
        <f t="shared" si="5"/>
        <v>100000</v>
      </c>
      <c r="E85" s="536"/>
      <c r="F85" s="536"/>
      <c r="G85" s="536"/>
      <c r="H85" s="533">
        <f t="shared" si="6"/>
        <v>0</v>
      </c>
      <c r="I85" s="536"/>
      <c r="J85" s="536"/>
      <c r="K85" s="536"/>
      <c r="L85" s="533">
        <f t="shared" si="7"/>
        <v>0</v>
      </c>
      <c r="M85" s="543">
        <f t="shared" si="8"/>
        <v>100000</v>
      </c>
      <c r="N85" s="544"/>
      <c r="O85" s="542"/>
    </row>
    <row r="86" spans="1:15" s="512" customFormat="1" ht="46.5">
      <c r="A86" s="532">
        <v>2211306</v>
      </c>
      <c r="B86" s="533" t="s">
        <v>223</v>
      </c>
      <c r="C86" s="550">
        <v>226000</v>
      </c>
      <c r="D86" s="533">
        <f t="shared" si="5"/>
        <v>226000</v>
      </c>
      <c r="E86" s="536"/>
      <c r="F86" s="536"/>
      <c r="G86" s="536"/>
      <c r="H86" s="533">
        <f t="shared" si="6"/>
        <v>0</v>
      </c>
      <c r="I86" s="536"/>
      <c r="J86" s="536"/>
      <c r="K86" s="536"/>
      <c r="L86" s="533">
        <f t="shared" si="7"/>
        <v>0</v>
      </c>
      <c r="M86" s="543">
        <f t="shared" si="8"/>
        <v>226000</v>
      </c>
      <c r="N86" s="544"/>
      <c r="O86" s="542"/>
    </row>
    <row r="87" spans="1:15" s="512" customFormat="1" ht="31">
      <c r="A87" s="532">
        <v>2211308</v>
      </c>
      <c r="B87" s="533" t="s">
        <v>105</v>
      </c>
      <c r="C87" s="550">
        <v>50000</v>
      </c>
      <c r="D87" s="533">
        <f t="shared" si="5"/>
        <v>50000</v>
      </c>
      <c r="E87" s="536"/>
      <c r="F87" s="536"/>
      <c r="G87" s="536"/>
      <c r="H87" s="533">
        <f t="shared" si="6"/>
        <v>0</v>
      </c>
      <c r="I87" s="536"/>
      <c r="J87" s="536"/>
      <c r="K87" s="536"/>
      <c r="L87" s="533">
        <f t="shared" si="7"/>
        <v>0</v>
      </c>
      <c r="M87" s="543">
        <f t="shared" si="8"/>
        <v>50000</v>
      </c>
      <c r="N87" s="544"/>
      <c r="O87" s="542"/>
    </row>
    <row r="88" spans="1:15" s="512" customFormat="1" ht="31" hidden="1">
      <c r="A88" s="532">
        <v>2211320</v>
      </c>
      <c r="B88" s="533" t="s">
        <v>224</v>
      </c>
      <c r="C88" s="550"/>
      <c r="D88" s="533">
        <f t="shared" si="5"/>
        <v>0</v>
      </c>
      <c r="E88" s="536"/>
      <c r="F88" s="536"/>
      <c r="G88" s="536"/>
      <c r="H88" s="533">
        <f t="shared" si="6"/>
        <v>0</v>
      </c>
      <c r="I88" s="536"/>
      <c r="J88" s="536"/>
      <c r="K88" s="536"/>
      <c r="L88" s="533">
        <f t="shared" si="7"/>
        <v>0</v>
      </c>
      <c r="M88" s="543">
        <f t="shared" si="8"/>
        <v>0</v>
      </c>
      <c r="N88" s="544"/>
      <c r="O88" s="542"/>
    </row>
    <row r="89" spans="1:15" s="512" customFormat="1" ht="15.5" hidden="1">
      <c r="A89" s="532">
        <v>2211323</v>
      </c>
      <c r="B89" s="533" t="s">
        <v>108</v>
      </c>
      <c r="C89" s="550"/>
      <c r="D89" s="533">
        <f t="shared" si="5"/>
        <v>0</v>
      </c>
      <c r="E89" s="536"/>
      <c r="F89" s="536"/>
      <c r="G89" s="536"/>
      <c r="H89" s="533">
        <f t="shared" si="6"/>
        <v>0</v>
      </c>
      <c r="I89" s="536"/>
      <c r="J89" s="536"/>
      <c r="K89" s="536"/>
      <c r="L89" s="533">
        <f t="shared" si="7"/>
        <v>0</v>
      </c>
      <c r="M89" s="543">
        <f t="shared" si="8"/>
        <v>0</v>
      </c>
      <c r="N89" s="544"/>
      <c r="O89" s="542"/>
    </row>
    <row r="90" spans="1:15" s="512" customFormat="1" ht="31">
      <c r="A90" s="532">
        <v>2211329</v>
      </c>
      <c r="B90" s="533" t="s">
        <v>225</v>
      </c>
      <c r="C90" s="550">
        <v>100000</v>
      </c>
      <c r="D90" s="533">
        <f t="shared" si="5"/>
        <v>100000</v>
      </c>
      <c r="E90" s="536"/>
      <c r="F90" s="536"/>
      <c r="G90" s="536"/>
      <c r="H90" s="533">
        <f t="shared" si="6"/>
        <v>0</v>
      </c>
      <c r="I90" s="536"/>
      <c r="J90" s="536"/>
      <c r="K90" s="536"/>
      <c r="L90" s="533">
        <f t="shared" si="7"/>
        <v>0</v>
      </c>
      <c r="M90" s="543">
        <f t="shared" si="8"/>
        <v>100000</v>
      </c>
      <c r="N90" s="544"/>
      <c r="O90" s="542"/>
    </row>
    <row r="91" spans="1:15" s="512" customFormat="1" ht="15.5">
      <c r="A91" s="532">
        <v>2810205</v>
      </c>
      <c r="B91" s="533" t="s">
        <v>111</v>
      </c>
      <c r="C91" s="649">
        <v>100000</v>
      </c>
      <c r="D91" s="533">
        <f t="shared" si="5"/>
        <v>100000</v>
      </c>
      <c r="E91" s="536"/>
      <c r="F91" s="536"/>
      <c r="G91" s="536"/>
      <c r="H91" s="533">
        <f t="shared" si="6"/>
        <v>0</v>
      </c>
      <c r="I91" s="536"/>
      <c r="J91" s="536"/>
      <c r="K91" s="536"/>
      <c r="L91" s="533">
        <f t="shared" si="7"/>
        <v>0</v>
      </c>
      <c r="M91" s="543">
        <f t="shared" si="8"/>
        <v>100000</v>
      </c>
      <c r="N91" s="544"/>
      <c r="O91" s="542"/>
    </row>
    <row r="92" spans="1:15" s="512" customFormat="1" ht="15.5" hidden="1">
      <c r="A92" s="532">
        <v>2640402</v>
      </c>
      <c r="B92" s="533" t="s">
        <v>112</v>
      </c>
      <c r="C92" s="649"/>
      <c r="D92" s="533">
        <f t="shared" si="5"/>
        <v>0</v>
      </c>
      <c r="E92" s="536"/>
      <c r="F92" s="536"/>
      <c r="G92" s="536"/>
      <c r="H92" s="533">
        <f t="shared" si="6"/>
        <v>0</v>
      </c>
      <c r="I92" s="536"/>
      <c r="J92" s="536"/>
      <c r="K92" s="536"/>
      <c r="L92" s="533">
        <f t="shared" si="7"/>
        <v>0</v>
      </c>
      <c r="M92" s="543">
        <f t="shared" si="8"/>
        <v>0</v>
      </c>
      <c r="N92" s="544"/>
      <c r="O92" s="542"/>
    </row>
    <row r="93" spans="1:15" s="512" customFormat="1" ht="15.5" hidden="1">
      <c r="A93" s="537">
        <v>2640403</v>
      </c>
      <c r="B93" s="536" t="s">
        <v>113</v>
      </c>
      <c r="C93" s="649"/>
      <c r="D93" s="533">
        <f t="shared" si="5"/>
        <v>0</v>
      </c>
      <c r="E93" s="536"/>
      <c r="F93" s="536"/>
      <c r="G93" s="536"/>
      <c r="H93" s="533">
        <f t="shared" si="6"/>
        <v>0</v>
      </c>
      <c r="I93" s="536"/>
      <c r="J93" s="536"/>
      <c r="K93" s="536"/>
      <c r="L93" s="533">
        <f t="shared" si="7"/>
        <v>0</v>
      </c>
      <c r="M93" s="543">
        <f t="shared" si="8"/>
        <v>0</v>
      </c>
      <c r="N93" s="544"/>
      <c r="O93" s="542"/>
    </row>
    <row r="94" spans="1:15" s="512" customFormat="1" ht="15.5" hidden="1">
      <c r="A94" s="537">
        <v>2640503</v>
      </c>
      <c r="B94" s="533" t="s">
        <v>226</v>
      </c>
      <c r="C94" s="649"/>
      <c r="D94" s="533">
        <f t="shared" si="5"/>
        <v>0</v>
      </c>
      <c r="E94" s="536"/>
      <c r="F94" s="536"/>
      <c r="G94" s="536"/>
      <c r="H94" s="533">
        <f t="shared" si="6"/>
        <v>0</v>
      </c>
      <c r="I94" s="536"/>
      <c r="J94" s="536"/>
      <c r="K94" s="536"/>
      <c r="L94" s="533">
        <f t="shared" si="7"/>
        <v>0</v>
      </c>
      <c r="M94" s="543">
        <f t="shared" si="8"/>
        <v>0</v>
      </c>
      <c r="N94" s="544"/>
      <c r="O94" s="542"/>
    </row>
    <row r="95" spans="1:15" s="512" customFormat="1" ht="31" hidden="1">
      <c r="A95" s="532">
        <v>2640502</v>
      </c>
      <c r="B95" s="533" t="s">
        <v>227</v>
      </c>
      <c r="C95" s="649"/>
      <c r="D95" s="533">
        <f t="shared" si="5"/>
        <v>0</v>
      </c>
      <c r="E95" s="536"/>
      <c r="F95" s="536"/>
      <c r="G95" s="536"/>
      <c r="H95" s="533">
        <f t="shared" si="6"/>
        <v>0</v>
      </c>
      <c r="I95" s="536"/>
      <c r="J95" s="536"/>
      <c r="K95" s="536"/>
      <c r="L95" s="533">
        <f t="shared" si="7"/>
        <v>0</v>
      </c>
      <c r="M95" s="543">
        <f t="shared" si="8"/>
        <v>0</v>
      </c>
      <c r="N95" s="544"/>
      <c r="O95" s="542"/>
    </row>
    <row r="96" spans="1:15" s="512" customFormat="1" ht="31" hidden="1">
      <c r="A96" s="532">
        <v>2710102</v>
      </c>
      <c r="B96" s="533" t="s">
        <v>211</v>
      </c>
      <c r="C96" s="649"/>
      <c r="D96" s="533">
        <f t="shared" si="5"/>
        <v>0</v>
      </c>
      <c r="E96" s="536"/>
      <c r="F96" s="536"/>
      <c r="G96" s="536"/>
      <c r="H96" s="533">
        <f t="shared" si="6"/>
        <v>0</v>
      </c>
      <c r="I96" s="536"/>
      <c r="J96" s="536"/>
      <c r="K96" s="536"/>
      <c r="L96" s="533">
        <f t="shared" si="7"/>
        <v>0</v>
      </c>
      <c r="M96" s="543">
        <f t="shared" si="8"/>
        <v>0</v>
      </c>
      <c r="N96" s="544"/>
      <c r="O96" s="542"/>
    </row>
    <row r="97" spans="1:15" s="512" customFormat="1" ht="46.5" hidden="1">
      <c r="A97" s="537">
        <v>2640599</v>
      </c>
      <c r="B97" s="533" t="s">
        <v>228</v>
      </c>
      <c r="C97" s="649"/>
      <c r="D97" s="533">
        <f t="shared" si="5"/>
        <v>0</v>
      </c>
      <c r="E97" s="536"/>
      <c r="F97" s="536"/>
      <c r="G97" s="536"/>
      <c r="H97" s="533">
        <f t="shared" si="6"/>
        <v>0</v>
      </c>
      <c r="I97" s="536"/>
      <c r="J97" s="536"/>
      <c r="K97" s="536"/>
      <c r="L97" s="533">
        <f t="shared" si="7"/>
        <v>0</v>
      </c>
      <c r="M97" s="543">
        <f t="shared" si="8"/>
        <v>0</v>
      </c>
      <c r="N97" s="544"/>
      <c r="O97" s="542"/>
    </row>
    <row r="98" spans="1:15" s="512" customFormat="1" ht="46.5" hidden="1">
      <c r="A98" s="532">
        <v>2640599</v>
      </c>
      <c r="B98" s="533" t="s">
        <v>229</v>
      </c>
      <c r="C98" s="649"/>
      <c r="D98" s="533">
        <f t="shared" si="5"/>
        <v>0</v>
      </c>
      <c r="E98" s="536"/>
      <c r="F98" s="536"/>
      <c r="G98" s="536"/>
      <c r="H98" s="533">
        <f t="shared" si="6"/>
        <v>0</v>
      </c>
      <c r="I98" s="536"/>
      <c r="J98" s="536"/>
      <c r="K98" s="536"/>
      <c r="L98" s="533">
        <f t="shared" si="7"/>
        <v>0</v>
      </c>
      <c r="M98" s="543">
        <f t="shared" si="8"/>
        <v>0</v>
      </c>
      <c r="N98" s="544"/>
      <c r="O98" s="542"/>
    </row>
    <row r="99" spans="1:15" s="512" customFormat="1" ht="15.5" hidden="1">
      <c r="A99" s="532">
        <v>2990105</v>
      </c>
      <c r="B99" s="533" t="s">
        <v>281</v>
      </c>
      <c r="C99" s="649"/>
      <c r="D99" s="533">
        <f t="shared" si="5"/>
        <v>0</v>
      </c>
      <c r="E99" s="536"/>
      <c r="F99" s="536"/>
      <c r="G99" s="536"/>
      <c r="H99" s="533">
        <f t="shared" si="6"/>
        <v>0</v>
      </c>
      <c r="I99" s="536"/>
      <c r="J99" s="536"/>
      <c r="K99" s="536"/>
      <c r="L99" s="533">
        <f t="shared" si="7"/>
        <v>0</v>
      </c>
      <c r="M99" s="543">
        <f t="shared" si="8"/>
        <v>0</v>
      </c>
      <c r="N99" s="544"/>
      <c r="O99" s="542"/>
    </row>
    <row r="100" spans="1:15" s="512" customFormat="1" ht="31" hidden="1">
      <c r="A100" s="532" t="s">
        <v>538</v>
      </c>
      <c r="B100" s="520" t="s">
        <v>537</v>
      </c>
      <c r="C100" s="649"/>
      <c r="D100" s="533">
        <f t="shared" si="5"/>
        <v>0</v>
      </c>
      <c r="E100" s="536"/>
      <c r="F100" s="536"/>
      <c r="G100" s="536"/>
      <c r="H100" s="533">
        <f t="shared" si="6"/>
        <v>0</v>
      </c>
      <c r="I100" s="536"/>
      <c r="J100" s="536"/>
      <c r="K100" s="536"/>
      <c r="L100" s="533">
        <f t="shared" si="7"/>
        <v>0</v>
      </c>
      <c r="M100" s="543">
        <f t="shared" si="8"/>
        <v>0</v>
      </c>
      <c r="N100" s="544"/>
      <c r="O100" s="542"/>
    </row>
    <row r="101" spans="1:15" s="512" customFormat="1" ht="31">
      <c r="A101" s="532">
        <v>3111001</v>
      </c>
      <c r="B101" s="533" t="s">
        <v>117</v>
      </c>
      <c r="C101" s="649">
        <v>556000</v>
      </c>
      <c r="D101" s="533">
        <f t="shared" si="5"/>
        <v>556000</v>
      </c>
      <c r="E101" s="536"/>
      <c r="F101" s="536"/>
      <c r="G101" s="536"/>
      <c r="H101" s="533">
        <f t="shared" si="6"/>
        <v>0</v>
      </c>
      <c r="I101" s="536"/>
      <c r="J101" s="536"/>
      <c r="K101" s="536"/>
      <c r="L101" s="533">
        <f t="shared" si="7"/>
        <v>0</v>
      </c>
      <c r="M101" s="543">
        <f t="shared" si="8"/>
        <v>556000</v>
      </c>
      <c r="N101" s="544"/>
      <c r="O101" s="542"/>
    </row>
    <row r="102" spans="1:15" s="512" customFormat="1" ht="31">
      <c r="A102" s="532">
        <v>3111002</v>
      </c>
      <c r="B102" s="533" t="s">
        <v>118</v>
      </c>
      <c r="C102" s="649">
        <v>300000</v>
      </c>
      <c r="D102" s="533">
        <f t="shared" si="5"/>
        <v>300000</v>
      </c>
      <c r="E102" s="536"/>
      <c r="F102" s="536"/>
      <c r="G102" s="536"/>
      <c r="H102" s="533">
        <f t="shared" si="6"/>
        <v>0</v>
      </c>
      <c r="I102" s="536"/>
      <c r="J102" s="536"/>
      <c r="K102" s="536"/>
      <c r="L102" s="533">
        <f t="shared" si="7"/>
        <v>0</v>
      </c>
      <c r="M102" s="543">
        <f t="shared" si="8"/>
        <v>300000</v>
      </c>
      <c r="N102" s="544"/>
      <c r="O102" s="542"/>
    </row>
    <row r="103" spans="1:15" s="512" customFormat="1" ht="31" hidden="1">
      <c r="A103" s="532">
        <v>3111003</v>
      </c>
      <c r="B103" s="533" t="s">
        <v>119</v>
      </c>
      <c r="C103" s="649"/>
      <c r="D103" s="533">
        <f t="shared" si="5"/>
        <v>0</v>
      </c>
      <c r="E103" s="536"/>
      <c r="F103" s="536"/>
      <c r="G103" s="536"/>
      <c r="H103" s="533">
        <f t="shared" si="6"/>
        <v>0</v>
      </c>
      <c r="I103" s="536"/>
      <c r="J103" s="536"/>
      <c r="K103" s="536"/>
      <c r="L103" s="533">
        <f t="shared" si="7"/>
        <v>0</v>
      </c>
      <c r="M103" s="543">
        <f t="shared" si="8"/>
        <v>0</v>
      </c>
      <c r="N103" s="544"/>
      <c r="O103" s="542"/>
    </row>
    <row r="104" spans="1:15" s="512" customFormat="1" ht="31">
      <c r="A104" s="537">
        <v>3111107</v>
      </c>
      <c r="B104" s="533" t="s">
        <v>881</v>
      </c>
      <c r="C104" s="550">
        <v>1000000</v>
      </c>
      <c r="D104" s="533">
        <f t="shared" si="5"/>
        <v>1000000</v>
      </c>
      <c r="E104" s="536"/>
      <c r="F104" s="536"/>
      <c r="G104" s="536"/>
      <c r="H104" s="533">
        <f t="shared" si="6"/>
        <v>0</v>
      </c>
      <c r="I104" s="536"/>
      <c r="J104" s="536"/>
      <c r="K104" s="536"/>
      <c r="L104" s="533">
        <f t="shared" si="7"/>
        <v>0</v>
      </c>
      <c r="M104" s="543">
        <f t="shared" si="8"/>
        <v>1000000</v>
      </c>
      <c r="N104" s="544"/>
      <c r="O104" s="542"/>
    </row>
    <row r="105" spans="1:15" s="512" customFormat="1" ht="15.5">
      <c r="A105" s="532">
        <v>3111112</v>
      </c>
      <c r="B105" s="533" t="s">
        <v>230</v>
      </c>
      <c r="C105" s="649">
        <v>800000</v>
      </c>
      <c r="D105" s="533">
        <f t="shared" si="5"/>
        <v>800000</v>
      </c>
      <c r="E105" s="536"/>
      <c r="F105" s="536"/>
      <c r="G105" s="536"/>
      <c r="H105" s="533">
        <f t="shared" si="6"/>
        <v>0</v>
      </c>
      <c r="I105" s="536"/>
      <c r="J105" s="536"/>
      <c r="K105" s="536"/>
      <c r="L105" s="533">
        <f t="shared" si="7"/>
        <v>0</v>
      </c>
      <c r="M105" s="543">
        <f t="shared" si="8"/>
        <v>800000</v>
      </c>
      <c r="N105" s="544"/>
      <c r="O105" s="542"/>
    </row>
    <row r="106" spans="1:15" s="512" customFormat="1" ht="31">
      <c r="A106" s="532">
        <v>3111305</v>
      </c>
      <c r="B106" s="533" t="s">
        <v>231</v>
      </c>
      <c r="C106" s="649">
        <v>30000</v>
      </c>
      <c r="D106" s="533">
        <f t="shared" si="5"/>
        <v>30000</v>
      </c>
      <c r="E106" s="536"/>
      <c r="F106" s="536"/>
      <c r="G106" s="536"/>
      <c r="H106" s="533">
        <f t="shared" si="6"/>
        <v>0</v>
      </c>
      <c r="I106" s="536"/>
      <c r="J106" s="536"/>
      <c r="K106" s="536"/>
      <c r="L106" s="533">
        <f t="shared" si="7"/>
        <v>0</v>
      </c>
      <c r="M106" s="543">
        <f t="shared" si="8"/>
        <v>30000</v>
      </c>
      <c r="N106" s="544"/>
      <c r="O106" s="542"/>
    </row>
    <row r="107" spans="1:15" s="512" customFormat="1" ht="31" hidden="1">
      <c r="A107" s="532">
        <v>3111401</v>
      </c>
      <c r="B107" s="533" t="s">
        <v>123</v>
      </c>
      <c r="C107" s="649"/>
      <c r="D107" s="533">
        <f t="shared" si="5"/>
        <v>0</v>
      </c>
      <c r="E107" s="536"/>
      <c r="F107" s="536"/>
      <c r="G107" s="536"/>
      <c r="H107" s="533">
        <f t="shared" si="6"/>
        <v>0</v>
      </c>
      <c r="I107" s="536"/>
      <c r="J107" s="536"/>
      <c r="K107" s="536"/>
      <c r="L107" s="533">
        <f t="shared" si="7"/>
        <v>0</v>
      </c>
      <c r="M107" s="543">
        <f t="shared" si="8"/>
        <v>0</v>
      </c>
      <c r="N107" s="544"/>
      <c r="O107" s="542"/>
    </row>
    <row r="108" spans="1:15" s="512" customFormat="1" ht="15.5" hidden="1">
      <c r="A108" s="532">
        <v>3111403</v>
      </c>
      <c r="B108" s="533" t="s">
        <v>232</v>
      </c>
      <c r="C108" s="649"/>
      <c r="D108" s="533">
        <f t="shared" si="5"/>
        <v>0</v>
      </c>
      <c r="E108" s="536"/>
      <c r="F108" s="536"/>
      <c r="G108" s="536"/>
      <c r="H108" s="533">
        <f t="shared" si="6"/>
        <v>0</v>
      </c>
      <c r="I108" s="536"/>
      <c r="J108" s="536"/>
      <c r="K108" s="536"/>
      <c r="L108" s="533">
        <f t="shared" si="7"/>
        <v>0</v>
      </c>
      <c r="M108" s="543">
        <f t="shared" si="8"/>
        <v>0</v>
      </c>
      <c r="N108" s="544"/>
      <c r="O108" s="542"/>
    </row>
    <row r="109" spans="1:15" s="512" customFormat="1" ht="15.5" hidden="1">
      <c r="A109" s="532">
        <v>3111499</v>
      </c>
      <c r="B109" s="533" t="s">
        <v>233</v>
      </c>
      <c r="C109" s="649"/>
      <c r="D109" s="533">
        <f t="shared" si="5"/>
        <v>0</v>
      </c>
      <c r="E109" s="536"/>
      <c r="F109" s="536"/>
      <c r="G109" s="536"/>
      <c r="H109" s="533">
        <f t="shared" si="6"/>
        <v>0</v>
      </c>
      <c r="I109" s="536"/>
      <c r="J109" s="536"/>
      <c r="K109" s="536"/>
      <c r="L109" s="533">
        <f t="shared" si="7"/>
        <v>0</v>
      </c>
      <c r="M109" s="543">
        <f t="shared" si="8"/>
        <v>0</v>
      </c>
      <c r="N109" s="544"/>
      <c r="O109" s="542"/>
    </row>
    <row r="110" spans="1:15" s="512" customFormat="1" ht="31" hidden="1">
      <c r="A110" s="537">
        <v>3111004</v>
      </c>
      <c r="B110" s="533" t="s">
        <v>234</v>
      </c>
      <c r="C110" s="649"/>
      <c r="D110" s="533">
        <f t="shared" si="5"/>
        <v>0</v>
      </c>
      <c r="E110" s="536"/>
      <c r="F110" s="536"/>
      <c r="G110" s="536"/>
      <c r="H110" s="533">
        <f t="shared" si="6"/>
        <v>0</v>
      </c>
      <c r="I110" s="536"/>
      <c r="J110" s="536"/>
      <c r="K110" s="536"/>
      <c r="L110" s="533">
        <f t="shared" si="7"/>
        <v>0</v>
      </c>
      <c r="M110" s="543">
        <f t="shared" si="8"/>
        <v>0</v>
      </c>
      <c r="N110" s="544"/>
      <c r="O110" s="542"/>
    </row>
    <row r="111" spans="1:15" s="512" customFormat="1" ht="15.5" hidden="1">
      <c r="A111" s="532">
        <v>3111005</v>
      </c>
      <c r="B111" s="533" t="s">
        <v>235</v>
      </c>
      <c r="C111" s="550"/>
      <c r="D111" s="533">
        <f t="shared" si="5"/>
        <v>0</v>
      </c>
      <c r="E111" s="536"/>
      <c r="F111" s="536"/>
      <c r="G111" s="536"/>
      <c r="H111" s="533">
        <f t="shared" si="6"/>
        <v>0</v>
      </c>
      <c r="I111" s="536"/>
      <c r="J111" s="536"/>
      <c r="K111" s="536"/>
      <c r="L111" s="533">
        <f t="shared" si="7"/>
        <v>0</v>
      </c>
      <c r="M111" s="543">
        <f t="shared" si="8"/>
        <v>0</v>
      </c>
      <c r="N111" s="544"/>
      <c r="O111" s="542"/>
    </row>
    <row r="112" spans="1:15" s="512" customFormat="1" ht="15.5" hidden="1">
      <c r="A112" s="532">
        <v>3110701</v>
      </c>
      <c r="B112" s="533" t="s">
        <v>126</v>
      </c>
      <c r="C112" s="550"/>
      <c r="D112" s="533">
        <f t="shared" si="5"/>
        <v>0</v>
      </c>
      <c r="E112" s="536"/>
      <c r="F112" s="536"/>
      <c r="G112" s="536"/>
      <c r="H112" s="533">
        <f t="shared" si="6"/>
        <v>0</v>
      </c>
      <c r="I112" s="536"/>
      <c r="J112" s="536"/>
      <c r="K112" s="536"/>
      <c r="L112" s="533">
        <f t="shared" si="7"/>
        <v>0</v>
      </c>
      <c r="M112" s="543">
        <f t="shared" si="8"/>
        <v>0</v>
      </c>
      <c r="N112" s="544"/>
      <c r="O112" s="542"/>
    </row>
    <row r="113" spans="1:15" s="512" customFormat="1" ht="31" hidden="1">
      <c r="A113" s="532">
        <v>3110599</v>
      </c>
      <c r="B113" s="533" t="s">
        <v>236</v>
      </c>
      <c r="C113" s="649"/>
      <c r="D113" s="533">
        <f t="shared" si="5"/>
        <v>0</v>
      </c>
      <c r="E113" s="536"/>
      <c r="F113" s="536"/>
      <c r="G113" s="536"/>
      <c r="H113" s="533">
        <f t="shared" si="6"/>
        <v>0</v>
      </c>
      <c r="I113" s="536"/>
      <c r="J113" s="536"/>
      <c r="K113" s="536"/>
      <c r="L113" s="533">
        <f t="shared" si="7"/>
        <v>0</v>
      </c>
      <c r="M113" s="543">
        <f t="shared" si="8"/>
        <v>0</v>
      </c>
      <c r="N113" s="544"/>
      <c r="O113" s="542"/>
    </row>
    <row r="114" spans="1:15" s="512" customFormat="1" ht="15.5">
      <c r="A114" s="1689"/>
      <c r="B114" s="769" t="s">
        <v>128</v>
      </c>
      <c r="C114" s="701">
        <f>SUM(C18:C113)</f>
        <v>26525598</v>
      </c>
      <c r="D114" s="769">
        <f t="shared" si="5"/>
        <v>26525598</v>
      </c>
      <c r="E114" s="701">
        <f t="shared" ref="E114:K114" si="9">SUM(E18:E113)</f>
        <v>1220643</v>
      </c>
      <c r="F114" s="701">
        <f t="shared" si="9"/>
        <v>620643</v>
      </c>
      <c r="G114" s="701">
        <f t="shared" si="9"/>
        <v>250000</v>
      </c>
      <c r="H114" s="674">
        <f t="shared" si="6"/>
        <v>2091286</v>
      </c>
      <c r="I114" s="701">
        <f t="shared" si="9"/>
        <v>1000000</v>
      </c>
      <c r="J114" s="701">
        <f t="shared" si="9"/>
        <v>250000</v>
      </c>
      <c r="K114" s="701">
        <f t="shared" si="9"/>
        <v>6100000</v>
      </c>
      <c r="L114" s="674">
        <f t="shared" si="7"/>
        <v>7350000</v>
      </c>
      <c r="M114" s="543">
        <f t="shared" si="8"/>
        <v>35966884</v>
      </c>
      <c r="N114" s="544"/>
      <c r="O114" s="542"/>
    </row>
    <row r="115" spans="1:15" s="512" customFormat="1" ht="15.5">
      <c r="A115" s="549"/>
      <c r="B115" s="525" t="s">
        <v>129</v>
      </c>
      <c r="C115" s="524"/>
      <c r="D115" s="533"/>
      <c r="E115" s="675"/>
      <c r="F115" s="673"/>
      <c r="G115" s="673"/>
      <c r="H115" s="673"/>
      <c r="I115" s="675"/>
      <c r="J115" s="673"/>
      <c r="K115" s="673"/>
      <c r="L115" s="673"/>
      <c r="M115" s="543"/>
      <c r="N115" s="544"/>
      <c r="O115" s="542"/>
    </row>
    <row r="116" spans="1:15" s="512" customFormat="1" ht="31">
      <c r="A116" s="529">
        <v>2220101</v>
      </c>
      <c r="B116" s="530" t="s">
        <v>130</v>
      </c>
      <c r="C116" s="527">
        <v>300116</v>
      </c>
      <c r="D116" s="533">
        <f t="shared" si="5"/>
        <v>300116</v>
      </c>
      <c r="E116" s="536"/>
      <c r="F116" s="649"/>
      <c r="G116" s="649"/>
      <c r="H116" s="673">
        <f t="shared" si="6"/>
        <v>0</v>
      </c>
      <c r="I116" s="536"/>
      <c r="J116" s="536"/>
      <c r="K116" s="536"/>
      <c r="L116" s="673">
        <f t="shared" si="7"/>
        <v>0</v>
      </c>
      <c r="M116" s="543">
        <f t="shared" si="8"/>
        <v>300116</v>
      </c>
      <c r="N116" s="544"/>
      <c r="O116" s="542"/>
    </row>
    <row r="117" spans="1:15" s="512" customFormat="1" ht="15.5" hidden="1">
      <c r="A117" s="529">
        <v>2220103</v>
      </c>
      <c r="B117" s="530" t="s">
        <v>131</v>
      </c>
      <c r="C117" s="527"/>
      <c r="D117" s="533">
        <f t="shared" si="5"/>
        <v>0</v>
      </c>
      <c r="E117" s="536"/>
      <c r="F117" s="649"/>
      <c r="G117" s="649"/>
      <c r="H117" s="673">
        <f t="shared" si="6"/>
        <v>0</v>
      </c>
      <c r="I117" s="536"/>
      <c r="J117" s="536"/>
      <c r="K117" s="536"/>
      <c r="L117" s="673">
        <f t="shared" si="7"/>
        <v>0</v>
      </c>
      <c r="M117" s="543">
        <f t="shared" si="8"/>
        <v>0</v>
      </c>
      <c r="N117" s="544"/>
      <c r="O117" s="542"/>
    </row>
    <row r="118" spans="1:15" s="512" customFormat="1" ht="31">
      <c r="A118" s="529">
        <v>2220201</v>
      </c>
      <c r="B118" s="530" t="s">
        <v>132</v>
      </c>
      <c r="C118" s="527">
        <v>800000</v>
      </c>
      <c r="D118" s="533">
        <f t="shared" si="5"/>
        <v>800000</v>
      </c>
      <c r="E118" s="536"/>
      <c r="F118" s="649"/>
      <c r="G118" s="649"/>
      <c r="H118" s="673">
        <f t="shared" si="6"/>
        <v>0</v>
      </c>
      <c r="I118" s="536"/>
      <c r="J118" s="536"/>
      <c r="K118" s="536"/>
      <c r="L118" s="673">
        <f t="shared" si="7"/>
        <v>0</v>
      </c>
      <c r="M118" s="543">
        <f t="shared" si="8"/>
        <v>800000</v>
      </c>
      <c r="N118" s="544"/>
      <c r="O118" s="542"/>
    </row>
    <row r="119" spans="1:15" s="512" customFormat="1" ht="15.5" hidden="1">
      <c r="A119" s="529">
        <v>2220202</v>
      </c>
      <c r="B119" s="530" t="s">
        <v>133</v>
      </c>
      <c r="C119" s="527"/>
      <c r="D119" s="533">
        <f t="shared" si="5"/>
        <v>0</v>
      </c>
      <c r="E119" s="536"/>
      <c r="F119" s="649"/>
      <c r="G119" s="649"/>
      <c r="H119" s="673">
        <f t="shared" si="6"/>
        <v>0</v>
      </c>
      <c r="I119" s="536"/>
      <c r="J119" s="536"/>
      <c r="K119" s="536"/>
      <c r="L119" s="673">
        <f t="shared" si="7"/>
        <v>0</v>
      </c>
      <c r="M119" s="543">
        <f t="shared" si="8"/>
        <v>0</v>
      </c>
      <c r="N119" s="544"/>
      <c r="O119" s="542"/>
    </row>
    <row r="120" spans="1:15" s="512" customFormat="1" ht="31" hidden="1">
      <c r="A120" s="529">
        <v>2220203</v>
      </c>
      <c r="B120" s="530" t="s">
        <v>134</v>
      </c>
      <c r="C120" s="527"/>
      <c r="D120" s="533">
        <f t="shared" si="5"/>
        <v>0</v>
      </c>
      <c r="E120" s="536"/>
      <c r="F120" s="649"/>
      <c r="G120" s="649"/>
      <c r="H120" s="673">
        <f t="shared" si="6"/>
        <v>0</v>
      </c>
      <c r="I120" s="536"/>
      <c r="J120" s="536"/>
      <c r="K120" s="536"/>
      <c r="L120" s="673">
        <f t="shared" si="7"/>
        <v>0</v>
      </c>
      <c r="M120" s="543">
        <f t="shared" si="8"/>
        <v>0</v>
      </c>
      <c r="N120" s="544"/>
      <c r="O120" s="542"/>
    </row>
    <row r="121" spans="1:15" s="512" customFormat="1" ht="31" hidden="1">
      <c r="A121" s="529">
        <v>2220204</v>
      </c>
      <c r="B121" s="530" t="s">
        <v>135</v>
      </c>
      <c r="C121" s="527"/>
      <c r="D121" s="533">
        <f t="shared" si="5"/>
        <v>0</v>
      </c>
      <c r="E121" s="536"/>
      <c r="F121" s="649"/>
      <c r="G121" s="649"/>
      <c r="H121" s="673">
        <f t="shared" si="6"/>
        <v>0</v>
      </c>
      <c r="I121" s="536"/>
      <c r="J121" s="536"/>
      <c r="K121" s="536"/>
      <c r="L121" s="673">
        <f t="shared" si="7"/>
        <v>0</v>
      </c>
      <c r="M121" s="543">
        <f t="shared" si="8"/>
        <v>0</v>
      </c>
      <c r="N121" s="544"/>
      <c r="O121" s="542"/>
    </row>
    <row r="122" spans="1:15" s="512" customFormat="1" ht="31">
      <c r="A122" s="529">
        <v>2220205</v>
      </c>
      <c r="B122" s="530" t="s">
        <v>136</v>
      </c>
      <c r="C122" s="527">
        <v>683000</v>
      </c>
      <c r="D122" s="533">
        <f t="shared" si="5"/>
        <v>683000</v>
      </c>
      <c r="E122" s="536"/>
      <c r="F122" s="649"/>
      <c r="G122" s="649"/>
      <c r="H122" s="673">
        <f t="shared" si="6"/>
        <v>0</v>
      </c>
      <c r="I122" s="536"/>
      <c r="J122" s="536"/>
      <c r="K122" s="536"/>
      <c r="L122" s="673">
        <f t="shared" si="7"/>
        <v>0</v>
      </c>
      <c r="M122" s="543">
        <f t="shared" si="8"/>
        <v>683000</v>
      </c>
      <c r="N122" s="544"/>
      <c r="O122" s="542"/>
    </row>
    <row r="123" spans="1:15" s="512" customFormat="1" ht="31">
      <c r="A123" s="532">
        <v>2220209</v>
      </c>
      <c r="B123" s="533" t="s">
        <v>137</v>
      </c>
      <c r="C123" s="527">
        <v>200000</v>
      </c>
      <c r="D123" s="533">
        <f t="shared" si="5"/>
        <v>200000</v>
      </c>
      <c r="E123" s="536"/>
      <c r="F123" s="649"/>
      <c r="G123" s="649"/>
      <c r="H123" s="673">
        <f t="shared" si="6"/>
        <v>0</v>
      </c>
      <c r="I123" s="536"/>
      <c r="J123" s="536"/>
      <c r="K123" s="536"/>
      <c r="L123" s="673">
        <f t="shared" si="7"/>
        <v>0</v>
      </c>
      <c r="M123" s="543">
        <f t="shared" si="8"/>
        <v>200000</v>
      </c>
      <c r="N123" s="544"/>
      <c r="O123" s="542"/>
    </row>
    <row r="124" spans="1:15" s="512" customFormat="1" ht="31">
      <c r="A124" s="532">
        <v>2220210</v>
      </c>
      <c r="B124" s="533" t="s">
        <v>138</v>
      </c>
      <c r="C124" s="527">
        <v>50000</v>
      </c>
      <c r="D124" s="533">
        <f t="shared" si="5"/>
        <v>50000</v>
      </c>
      <c r="E124" s="536"/>
      <c r="F124" s="649"/>
      <c r="G124" s="649"/>
      <c r="H124" s="673">
        <f t="shared" si="6"/>
        <v>0</v>
      </c>
      <c r="I124" s="536"/>
      <c r="J124" s="536"/>
      <c r="K124" s="536"/>
      <c r="L124" s="673">
        <f t="shared" si="7"/>
        <v>0</v>
      </c>
      <c r="M124" s="543">
        <f t="shared" si="8"/>
        <v>50000</v>
      </c>
      <c r="N124" s="544"/>
      <c r="O124" s="542"/>
    </row>
    <row r="125" spans="1:15" s="512" customFormat="1" ht="31" hidden="1">
      <c r="A125" s="532">
        <v>2220299</v>
      </c>
      <c r="B125" s="533" t="s">
        <v>139</v>
      </c>
      <c r="C125" s="527"/>
      <c r="D125" s="533">
        <f t="shared" si="5"/>
        <v>0</v>
      </c>
      <c r="E125" s="536"/>
      <c r="F125" s="649"/>
      <c r="G125" s="649"/>
      <c r="H125" s="673">
        <f t="shared" si="6"/>
        <v>0</v>
      </c>
      <c r="I125" s="536"/>
      <c r="J125" s="536"/>
      <c r="K125" s="536"/>
      <c r="L125" s="673">
        <f t="shared" si="7"/>
        <v>0</v>
      </c>
      <c r="M125" s="543">
        <f t="shared" si="8"/>
        <v>0</v>
      </c>
      <c r="N125" s="544"/>
      <c r="O125" s="542"/>
    </row>
    <row r="126" spans="1:15" s="512" customFormat="1" ht="31">
      <c r="A126" s="532">
        <v>4130299</v>
      </c>
      <c r="B126" s="533" t="s">
        <v>237</v>
      </c>
      <c r="C126" s="520">
        <v>1000000</v>
      </c>
      <c r="D126" s="533">
        <f t="shared" si="5"/>
        <v>1000000</v>
      </c>
      <c r="E126" s="536"/>
      <c r="F126" s="536"/>
      <c r="G126" s="536"/>
      <c r="H126" s="673">
        <f t="shared" si="6"/>
        <v>0</v>
      </c>
      <c r="I126" s="536"/>
      <c r="J126" s="536"/>
      <c r="K126" s="536"/>
      <c r="L126" s="673">
        <f t="shared" si="7"/>
        <v>0</v>
      </c>
      <c r="M126" s="543">
        <f t="shared" si="8"/>
        <v>1000000</v>
      </c>
      <c r="N126" s="544"/>
      <c r="O126" s="542"/>
    </row>
    <row r="127" spans="1:15" s="512" customFormat="1" ht="15.5">
      <c r="A127" s="1689"/>
      <c r="B127" s="769" t="s">
        <v>128</v>
      </c>
      <c r="C127" s="701">
        <f>SUM(C116:C126)</f>
        <v>3033116</v>
      </c>
      <c r="D127" s="769">
        <f t="shared" si="5"/>
        <v>3033116</v>
      </c>
      <c r="E127" s="701">
        <f t="shared" ref="E127:K127" si="10">SUM(E116:E126)</f>
        <v>0</v>
      </c>
      <c r="F127" s="701">
        <f t="shared" si="10"/>
        <v>0</v>
      </c>
      <c r="G127" s="701">
        <f t="shared" si="10"/>
        <v>0</v>
      </c>
      <c r="H127" s="674">
        <f t="shared" si="6"/>
        <v>0</v>
      </c>
      <c r="I127" s="701">
        <f t="shared" si="10"/>
        <v>0</v>
      </c>
      <c r="J127" s="701">
        <f t="shared" si="10"/>
        <v>0</v>
      </c>
      <c r="K127" s="701">
        <f t="shared" si="10"/>
        <v>0</v>
      </c>
      <c r="L127" s="674">
        <f t="shared" si="7"/>
        <v>0</v>
      </c>
      <c r="M127" s="543">
        <f t="shared" si="8"/>
        <v>3033116</v>
      </c>
      <c r="N127" s="544"/>
      <c r="O127" s="542"/>
    </row>
    <row r="128" spans="1:15" s="512" customFormat="1" ht="15.5">
      <c r="A128" s="519"/>
      <c r="B128" s="524" t="s">
        <v>141</v>
      </c>
      <c r="C128" s="524"/>
      <c r="D128" s="533"/>
      <c r="E128" s="536"/>
      <c r="F128" s="533"/>
      <c r="G128" s="533"/>
      <c r="H128" s="533"/>
      <c r="I128" s="649"/>
      <c r="J128" s="550"/>
      <c r="K128" s="550"/>
      <c r="L128" s="533"/>
      <c r="M128" s="543"/>
      <c r="N128" s="544"/>
      <c r="O128" s="542"/>
    </row>
    <row r="129" spans="1:15" s="512" customFormat="1" ht="31">
      <c r="A129" s="537">
        <v>4130299</v>
      </c>
      <c r="B129" s="533" t="s">
        <v>140</v>
      </c>
      <c r="C129" s="536">
        <v>70000000</v>
      </c>
      <c r="D129" s="533">
        <f t="shared" si="5"/>
        <v>70000000</v>
      </c>
      <c r="E129" s="536"/>
      <c r="F129" s="536"/>
      <c r="G129" s="536"/>
      <c r="H129" s="533">
        <f t="shared" si="6"/>
        <v>0</v>
      </c>
      <c r="I129" s="649"/>
      <c r="J129" s="649"/>
      <c r="K129" s="649"/>
      <c r="L129" s="533">
        <f t="shared" si="7"/>
        <v>0</v>
      </c>
      <c r="M129" s="543">
        <f t="shared" si="8"/>
        <v>70000000</v>
      </c>
      <c r="N129" s="544"/>
      <c r="O129" s="542"/>
    </row>
    <row r="130" spans="1:15" s="512" customFormat="1" ht="28">
      <c r="A130" s="236">
        <v>3111504</v>
      </c>
      <c r="B130" s="1613" t="s">
        <v>143</v>
      </c>
      <c r="C130" s="536"/>
      <c r="D130" s="533">
        <f t="shared" si="5"/>
        <v>0</v>
      </c>
      <c r="E130" s="536"/>
      <c r="F130" s="536"/>
      <c r="G130" s="536"/>
      <c r="H130" s="533">
        <f t="shared" si="6"/>
        <v>0</v>
      </c>
      <c r="I130" s="649"/>
      <c r="J130" s="649"/>
      <c r="K130" s="649">
        <v>244500000</v>
      </c>
      <c r="L130" s="533">
        <f t="shared" si="7"/>
        <v>244500000</v>
      </c>
      <c r="M130" s="543">
        <f t="shared" si="8"/>
        <v>244500000</v>
      </c>
      <c r="N130" s="544"/>
      <c r="O130" s="542"/>
    </row>
    <row r="131" spans="1:15" s="512" customFormat="1" ht="15.5">
      <c r="A131" s="1689"/>
      <c r="B131" s="769" t="s">
        <v>128</v>
      </c>
      <c r="C131" s="701">
        <f>SUM(C129:C130)</f>
        <v>70000000</v>
      </c>
      <c r="D131" s="769">
        <f t="shared" si="5"/>
        <v>70000000</v>
      </c>
      <c r="E131" s="701">
        <f t="shared" ref="E131:K131" si="11">SUM(E129:E130)</f>
        <v>0</v>
      </c>
      <c r="F131" s="701">
        <f t="shared" si="11"/>
        <v>0</v>
      </c>
      <c r="G131" s="701">
        <f t="shared" si="11"/>
        <v>0</v>
      </c>
      <c r="H131" s="674">
        <f t="shared" si="6"/>
        <v>0</v>
      </c>
      <c r="I131" s="701">
        <f t="shared" si="11"/>
        <v>0</v>
      </c>
      <c r="J131" s="701">
        <f t="shared" si="11"/>
        <v>0</v>
      </c>
      <c r="K131" s="701">
        <f t="shared" si="11"/>
        <v>244500000</v>
      </c>
      <c r="L131" s="674">
        <f t="shared" si="7"/>
        <v>244500000</v>
      </c>
      <c r="M131" s="543">
        <f t="shared" si="8"/>
        <v>314500000</v>
      </c>
      <c r="N131" s="544"/>
      <c r="O131" s="542"/>
    </row>
    <row r="132" spans="1:15" s="512" customFormat="1" ht="15.5">
      <c r="A132" s="519"/>
      <c r="B132" s="527"/>
      <c r="C132" s="524"/>
      <c r="D132" s="533"/>
      <c r="E132" s="675"/>
      <c r="F132" s="673"/>
      <c r="G132" s="673"/>
      <c r="H132" s="673"/>
      <c r="I132" s="675"/>
      <c r="J132" s="673"/>
      <c r="K132" s="673"/>
      <c r="L132" s="673"/>
      <c r="M132" s="543"/>
      <c r="N132" s="544"/>
      <c r="O132" s="542"/>
    </row>
    <row r="133" spans="1:15" s="512" customFormat="1" ht="15.5">
      <c r="A133" s="552"/>
      <c r="B133" s="553" t="s">
        <v>13</v>
      </c>
      <c r="C133" s="554">
        <f>SUM(C131+C127+C114+C16)</f>
        <v>157407097</v>
      </c>
      <c r="D133" s="554">
        <f t="shared" ref="D133:M133" si="12">SUM(D131+D127+D114+D16)</f>
        <v>157407097</v>
      </c>
      <c r="E133" s="554">
        <f t="shared" si="12"/>
        <v>1220643</v>
      </c>
      <c r="F133" s="554">
        <f t="shared" si="12"/>
        <v>620643</v>
      </c>
      <c r="G133" s="554">
        <f t="shared" si="12"/>
        <v>250000</v>
      </c>
      <c r="H133" s="554">
        <f t="shared" si="12"/>
        <v>2091286</v>
      </c>
      <c r="I133" s="554">
        <f t="shared" si="12"/>
        <v>1000000</v>
      </c>
      <c r="J133" s="554">
        <f t="shared" si="12"/>
        <v>250000</v>
      </c>
      <c r="K133" s="554">
        <f t="shared" si="12"/>
        <v>250600000</v>
      </c>
      <c r="L133" s="554">
        <f t="shared" si="12"/>
        <v>251850000</v>
      </c>
      <c r="M133" s="554">
        <f t="shared" si="12"/>
        <v>411348383</v>
      </c>
      <c r="N133" s="544"/>
      <c r="O133" s="542"/>
    </row>
    <row r="134" spans="1:15" s="512" customFormat="1">
      <c r="A134" s="514"/>
      <c r="B134" s="515"/>
      <c r="D134" s="555"/>
      <c r="H134" s="555"/>
      <c r="L134" s="555"/>
      <c r="M134" s="559"/>
      <c r="N134" s="542"/>
      <c r="O134" s="542"/>
    </row>
    <row r="135" spans="1:15" s="512" customFormat="1">
      <c r="A135" s="514"/>
      <c r="B135" s="515"/>
      <c r="D135" s="555"/>
      <c r="H135" s="555"/>
      <c r="L135" s="555"/>
      <c r="M135" s="559"/>
      <c r="N135" s="542"/>
      <c r="O135" s="542"/>
    </row>
    <row r="136" spans="1:15" s="512" customFormat="1">
      <c r="A136" s="556"/>
      <c r="B136" s="557" t="s">
        <v>144</v>
      </c>
      <c r="D136" s="555"/>
      <c r="E136" s="558"/>
      <c r="F136" s="558"/>
      <c r="G136" s="558"/>
      <c r="H136" s="560"/>
      <c r="I136" s="558"/>
      <c r="J136" s="558"/>
      <c r="K136" s="558"/>
      <c r="L136" s="555"/>
      <c r="M136" s="559">
        <f>SUM(M133)</f>
        <v>411348383</v>
      </c>
      <c r="N136" s="542"/>
      <c r="O136" s="542"/>
    </row>
    <row r="137" spans="1:15" s="512" customFormat="1">
      <c r="A137" s="556"/>
      <c r="B137" s="557" t="s">
        <v>145</v>
      </c>
      <c r="D137" s="555"/>
      <c r="E137" s="558"/>
      <c r="F137" s="558"/>
      <c r="G137" s="558"/>
      <c r="H137" s="560"/>
      <c r="I137" s="558"/>
      <c r="J137" s="558"/>
      <c r="K137" s="558"/>
      <c r="L137" s="560"/>
      <c r="M137" s="559">
        <f>SUM(M127+M114+M16)</f>
        <v>96848383</v>
      </c>
      <c r="N137" s="542"/>
      <c r="O137" s="542"/>
    </row>
    <row r="138" spans="1:15" s="512" customFormat="1">
      <c r="A138" s="556"/>
      <c r="B138" s="557" t="s">
        <v>141</v>
      </c>
      <c r="D138" s="555"/>
      <c r="E138" s="558"/>
      <c r="F138" s="558"/>
      <c r="G138" s="558"/>
      <c r="H138" s="560"/>
      <c r="I138" s="558"/>
      <c r="J138" s="558"/>
      <c r="K138" s="558"/>
      <c r="L138" s="560"/>
      <c r="M138" s="559">
        <f>SUM(M136-M137)</f>
        <v>314500000</v>
      </c>
      <c r="N138" s="542"/>
      <c r="O138" s="542"/>
    </row>
    <row r="139" spans="1:15" s="512" customFormat="1">
      <c r="A139" s="556"/>
      <c r="B139" s="557"/>
      <c r="D139" s="555"/>
      <c r="E139" s="558"/>
      <c r="F139" s="558"/>
      <c r="G139" s="558"/>
      <c r="H139" s="560"/>
      <c r="I139" s="558"/>
      <c r="J139" s="558"/>
      <c r="K139" s="558"/>
      <c r="L139" s="560"/>
      <c r="M139" s="559"/>
      <c r="N139" s="542"/>
      <c r="O139" s="542"/>
    </row>
    <row r="140" spans="1:15" s="512" customFormat="1">
      <c r="A140" s="556"/>
      <c r="B140" s="557" t="s">
        <v>146</v>
      </c>
      <c r="D140" s="555"/>
      <c r="E140" s="558"/>
      <c r="F140" s="558"/>
      <c r="G140" s="558"/>
      <c r="H140" s="560"/>
      <c r="I140" s="558"/>
      <c r="J140" s="558"/>
      <c r="K140" s="558"/>
      <c r="L140" s="560"/>
      <c r="M140" s="559">
        <f>SUM(M137)</f>
        <v>96848383</v>
      </c>
      <c r="N140" s="542"/>
      <c r="O140" s="542"/>
    </row>
    <row r="141" spans="1:15" s="512" customFormat="1">
      <c r="A141" s="556"/>
      <c r="B141" s="557" t="s">
        <v>147</v>
      </c>
      <c r="D141" s="555"/>
      <c r="E141" s="558"/>
      <c r="F141" s="558"/>
      <c r="G141" s="558"/>
      <c r="H141" s="560"/>
      <c r="I141" s="558"/>
      <c r="J141" s="558"/>
      <c r="K141" s="558"/>
      <c r="L141" s="560"/>
      <c r="M141" s="559">
        <f>SUM(M16)</f>
        <v>57848383</v>
      </c>
      <c r="N141" s="542"/>
      <c r="O141" s="542"/>
    </row>
    <row r="142" spans="1:15" s="512" customFormat="1">
      <c r="A142" s="556"/>
      <c r="B142" s="515" t="s">
        <v>148</v>
      </c>
      <c r="D142" s="555"/>
      <c r="E142" s="558"/>
      <c r="F142" s="558"/>
      <c r="G142" s="558"/>
      <c r="H142" s="560"/>
      <c r="I142" s="558"/>
      <c r="J142" s="558"/>
      <c r="K142" s="558"/>
      <c r="L142" s="560"/>
      <c r="M142" s="559">
        <f>SUM(M140-M141)</f>
        <v>39000000</v>
      </c>
      <c r="N142" s="542"/>
      <c r="O142" s="542"/>
    </row>
    <row r="143" spans="1:15" s="512" customFormat="1">
      <c r="A143" s="514"/>
      <c r="B143" s="515"/>
      <c r="D143" s="555"/>
      <c r="H143" s="555"/>
      <c r="L143" s="555"/>
      <c r="M143" s="559"/>
      <c r="N143" s="542"/>
      <c r="O143" s="542"/>
    </row>
    <row r="144" spans="1:15" s="512" customFormat="1">
      <c r="A144" s="514"/>
      <c r="B144" s="515"/>
      <c r="D144" s="555"/>
      <c r="H144" s="555"/>
      <c r="L144" s="555"/>
      <c r="M144" s="559"/>
      <c r="N144" s="542"/>
      <c r="O144" s="542"/>
    </row>
    <row r="145" spans="1:15" s="512" customFormat="1">
      <c r="A145" s="514"/>
      <c r="B145" s="515"/>
      <c r="D145" s="555"/>
      <c r="H145" s="555"/>
      <c r="L145" s="555"/>
      <c r="M145" s="559"/>
      <c r="N145" s="542"/>
      <c r="O145" s="542"/>
    </row>
    <row r="146" spans="1:15" s="512" customFormat="1">
      <c r="A146" s="514"/>
      <c r="B146" s="515"/>
      <c r="D146" s="555"/>
      <c r="H146" s="555"/>
      <c r="L146" s="555"/>
      <c r="M146" s="559"/>
      <c r="N146" s="542"/>
      <c r="O146" s="542"/>
    </row>
    <row r="147" spans="1:15" s="512" customFormat="1">
      <c r="A147" s="514"/>
      <c r="B147" s="515"/>
      <c r="D147" s="555"/>
      <c r="H147" s="555"/>
      <c r="L147" s="555"/>
      <c r="M147" s="559"/>
      <c r="N147" s="542"/>
      <c r="O147" s="542"/>
    </row>
    <row r="148" spans="1:15" s="512" customFormat="1">
      <c r="A148" s="514"/>
      <c r="B148" s="515"/>
      <c r="D148" s="555"/>
      <c r="H148" s="555"/>
      <c r="L148" s="555"/>
      <c r="M148" s="559"/>
      <c r="N148" s="542"/>
      <c r="O148" s="542"/>
    </row>
    <row r="149" spans="1:15" s="512" customFormat="1">
      <c r="A149" s="514"/>
      <c r="B149" s="515"/>
      <c r="D149" s="555"/>
      <c r="H149" s="555"/>
      <c r="L149" s="555"/>
      <c r="M149" s="559"/>
      <c r="N149" s="542"/>
      <c r="O149" s="542"/>
    </row>
    <row r="150" spans="1:15" s="512" customFormat="1">
      <c r="A150" s="514"/>
      <c r="B150" s="515"/>
      <c r="D150" s="555"/>
      <c r="H150" s="555"/>
      <c r="L150" s="555"/>
      <c r="M150" s="559"/>
      <c r="N150" s="542"/>
      <c r="O150" s="542"/>
    </row>
    <row r="151" spans="1:15" s="512" customFormat="1">
      <c r="A151" s="514"/>
      <c r="B151" s="515"/>
      <c r="D151" s="555"/>
      <c r="H151" s="555"/>
      <c r="L151" s="555"/>
      <c r="M151" s="559"/>
      <c r="N151" s="542"/>
      <c r="O151" s="542"/>
    </row>
    <row r="152" spans="1:15" s="512" customFormat="1">
      <c r="A152" s="514"/>
      <c r="B152" s="515"/>
      <c r="D152" s="555"/>
      <c r="H152" s="555"/>
      <c r="L152" s="555"/>
      <c r="M152" s="559"/>
      <c r="N152" s="542"/>
      <c r="O152" s="542"/>
    </row>
  </sheetData>
  <mergeCells count="3">
    <mergeCell ref="A1:M1"/>
    <mergeCell ref="E2:G2"/>
    <mergeCell ref="I2:K2"/>
  </mergeCells>
  <pageMargins left="0.7" right="0.7" top="0.75" bottom="0.75" header="0.3" footer="0.3"/>
  <pageSetup paperSize="9" scale="38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70"/>
  <sheetViews>
    <sheetView zoomScale="150" zoomScaleNormal="150" workbookViewId="0">
      <pane xSplit="3" topLeftCell="D1" activePane="topRight" state="frozen"/>
      <selection activeCell="B3" sqref="B3"/>
      <selection pane="topRight" activeCell="P128" sqref="P128"/>
    </sheetView>
  </sheetViews>
  <sheetFormatPr defaultColWidth="11" defaultRowHeight="11.5"/>
  <cols>
    <col min="1" max="1" width="11.81640625" style="426" customWidth="1"/>
    <col min="2" max="2" width="35.26953125" style="427" customWidth="1"/>
    <col min="3" max="3" width="14.26953125" style="427" hidden="1" customWidth="1"/>
    <col min="4" max="4" width="15.54296875" style="427" hidden="1" customWidth="1"/>
    <col min="5" max="5" width="13.54296875" style="427" hidden="1" customWidth="1"/>
    <col min="6" max="6" width="19.7265625" style="428" customWidth="1"/>
    <col min="7" max="7" width="13.7265625" style="427" hidden="1" customWidth="1"/>
    <col min="8" max="8" width="14.81640625" style="428" customWidth="1"/>
    <col min="9" max="9" width="13.1796875" style="427" hidden="1" customWidth="1"/>
    <col min="10" max="10" width="17" style="427" hidden="1" customWidth="1"/>
    <col min="11" max="11" width="13.453125" style="427" hidden="1" customWidth="1"/>
    <col min="12" max="12" width="13" style="428" customWidth="1"/>
    <col min="13" max="13" width="14.453125" style="429" customWidth="1"/>
    <col min="14" max="14" width="12.54296875" style="427" customWidth="1"/>
    <col min="15" max="15" width="11.7265625" style="427" customWidth="1"/>
    <col min="16" max="16384" width="11" style="427"/>
  </cols>
  <sheetData>
    <row r="1" spans="1:16" s="422" customFormat="1" ht="17.25" customHeight="1">
      <c r="A1" s="2418" t="s">
        <v>546</v>
      </c>
      <c r="B1" s="2418"/>
      <c r="C1" s="2418"/>
      <c r="D1" s="2418"/>
      <c r="E1" s="2418"/>
      <c r="F1" s="2418"/>
      <c r="G1" s="2418"/>
      <c r="H1" s="2418"/>
      <c r="I1" s="2418"/>
      <c r="J1" s="2418"/>
      <c r="K1" s="2418"/>
      <c r="L1" s="2418"/>
      <c r="M1" s="2418"/>
    </row>
    <row r="2" spans="1:16" ht="70">
      <c r="A2" s="432" t="s">
        <v>14</v>
      </c>
      <c r="B2" s="433" t="s">
        <v>15</v>
      </c>
      <c r="C2" s="434"/>
      <c r="D2" s="433" t="s">
        <v>547</v>
      </c>
      <c r="E2" s="435" t="s">
        <v>548</v>
      </c>
      <c r="F2" s="1771" t="s">
        <v>198</v>
      </c>
      <c r="G2" s="1772" t="s">
        <v>549</v>
      </c>
      <c r="H2" s="1773" t="s">
        <v>550</v>
      </c>
      <c r="I2" s="1774" t="s">
        <v>551</v>
      </c>
      <c r="J2" s="1773" t="s">
        <v>552</v>
      </c>
      <c r="K2" s="1774" t="s">
        <v>553</v>
      </c>
      <c r="L2" s="452" t="s">
        <v>554</v>
      </c>
      <c r="M2" s="454" t="s">
        <v>254</v>
      </c>
      <c r="N2" s="455"/>
      <c r="P2" s="455"/>
    </row>
    <row r="3" spans="1:16" ht="14">
      <c r="A3" s="436"/>
      <c r="B3" s="437" t="s">
        <v>29</v>
      </c>
      <c r="C3" s="438"/>
      <c r="D3" s="439"/>
      <c r="E3" s="439"/>
      <c r="F3" s="451"/>
      <c r="G3" s="462"/>
      <c r="H3" s="451"/>
      <c r="I3" s="462"/>
      <c r="J3" s="451"/>
      <c r="K3" s="451"/>
      <c r="L3" s="1775"/>
      <c r="M3" s="456"/>
    </row>
    <row r="4" spans="1:16" ht="14">
      <c r="A4" s="440">
        <v>2110101</v>
      </c>
      <c r="B4" s="441" t="s">
        <v>30</v>
      </c>
      <c r="C4" s="442">
        <v>19930174</v>
      </c>
      <c r="D4" s="442">
        <v>23678900</v>
      </c>
      <c r="E4" s="442"/>
      <c r="F4" s="1776">
        <f>SUM(D4:E4)</f>
        <v>23678900</v>
      </c>
      <c r="G4" s="1617"/>
      <c r="H4" s="1776">
        <f>SUM(G4)</f>
        <v>0</v>
      </c>
      <c r="I4" s="1617"/>
      <c r="J4" s="1617"/>
      <c r="K4" s="1617">
        <v>5841423</v>
      </c>
      <c r="L4" s="452">
        <f>SUM(I4:K4)</f>
        <v>5841423</v>
      </c>
      <c r="M4" s="457">
        <f>SUM(L4+H4+F4)</f>
        <v>29520323</v>
      </c>
    </row>
    <row r="5" spans="1:16" ht="14" hidden="1">
      <c r="A5" s="430">
        <v>2110310</v>
      </c>
      <c r="B5" s="439" t="s">
        <v>208</v>
      </c>
      <c r="C5" s="439">
        <v>5605200</v>
      </c>
      <c r="D5" s="439">
        <v>0</v>
      </c>
      <c r="E5" s="439"/>
      <c r="F5" s="1776">
        <f t="shared" ref="F5:F14" si="0">SUM(D5:E5)</f>
        <v>0</v>
      </c>
      <c r="G5" s="462"/>
      <c r="H5" s="1776">
        <f t="shared" ref="H5:H14" si="1">SUM(G5)</f>
        <v>0</v>
      </c>
      <c r="I5" s="462"/>
      <c r="J5" s="462"/>
      <c r="K5" s="462"/>
      <c r="L5" s="452">
        <f t="shared" ref="L5:L14" si="2">SUM(I5:K5)</f>
        <v>0</v>
      </c>
      <c r="M5" s="457">
        <f t="shared" ref="M5:M68" si="3">SUM(L5+H5+F5)</f>
        <v>0</v>
      </c>
    </row>
    <row r="6" spans="1:16" ht="14" hidden="1">
      <c r="A6" s="443">
        <v>2110312</v>
      </c>
      <c r="B6" s="444" t="s">
        <v>42</v>
      </c>
      <c r="C6" s="439">
        <v>0</v>
      </c>
      <c r="D6" s="439">
        <v>0</v>
      </c>
      <c r="E6" s="439"/>
      <c r="F6" s="1776">
        <f t="shared" si="0"/>
        <v>0</v>
      </c>
      <c r="G6" s="462"/>
      <c r="H6" s="1776">
        <f t="shared" si="1"/>
        <v>0</v>
      </c>
      <c r="I6" s="462"/>
      <c r="J6" s="462"/>
      <c r="K6" s="462"/>
      <c r="L6" s="452">
        <f t="shared" si="2"/>
        <v>0</v>
      </c>
      <c r="M6" s="457">
        <f t="shared" si="3"/>
        <v>0</v>
      </c>
    </row>
    <row r="7" spans="1:16" ht="14">
      <c r="A7" s="443">
        <v>2710102</v>
      </c>
      <c r="B7" s="444" t="s">
        <v>31</v>
      </c>
      <c r="C7" s="439">
        <v>0</v>
      </c>
      <c r="D7" s="439">
        <v>5000000</v>
      </c>
      <c r="E7" s="439"/>
      <c r="F7" s="1776">
        <f t="shared" si="0"/>
        <v>5000000</v>
      </c>
      <c r="G7" s="462"/>
      <c r="H7" s="1776">
        <f t="shared" si="1"/>
        <v>0</v>
      </c>
      <c r="I7" s="462"/>
      <c r="J7" s="462"/>
      <c r="K7" s="462"/>
      <c r="L7" s="452">
        <f t="shared" si="2"/>
        <v>0</v>
      </c>
      <c r="M7" s="457">
        <f t="shared" si="3"/>
        <v>5000000</v>
      </c>
    </row>
    <row r="8" spans="1:16" ht="14">
      <c r="A8" s="443">
        <v>2110202</v>
      </c>
      <c r="B8" s="444" t="s">
        <v>41</v>
      </c>
      <c r="C8" s="439">
        <v>0</v>
      </c>
      <c r="D8" s="439">
        <v>300000</v>
      </c>
      <c r="E8" s="439"/>
      <c r="F8" s="1776">
        <f t="shared" si="0"/>
        <v>300000</v>
      </c>
      <c r="G8" s="462"/>
      <c r="H8" s="1776">
        <f t="shared" si="1"/>
        <v>0</v>
      </c>
      <c r="I8" s="462"/>
      <c r="J8" s="462"/>
      <c r="K8" s="462"/>
      <c r="L8" s="452">
        <f t="shared" si="2"/>
        <v>0</v>
      </c>
      <c r="M8" s="457">
        <f t="shared" si="3"/>
        <v>300000</v>
      </c>
    </row>
    <row r="9" spans="1:16" ht="28">
      <c r="A9" s="443">
        <v>2120101</v>
      </c>
      <c r="B9" s="445" t="s">
        <v>209</v>
      </c>
      <c r="C9" s="439">
        <v>0</v>
      </c>
      <c r="D9" s="439">
        <v>550000</v>
      </c>
      <c r="E9" s="439"/>
      <c r="F9" s="1776">
        <f t="shared" si="0"/>
        <v>550000</v>
      </c>
      <c r="G9" s="462"/>
      <c r="H9" s="1776">
        <f t="shared" si="1"/>
        <v>0</v>
      </c>
      <c r="I9" s="462"/>
      <c r="J9" s="462"/>
      <c r="K9" s="462">
        <v>200000</v>
      </c>
      <c r="L9" s="452">
        <f t="shared" si="2"/>
        <v>200000</v>
      </c>
      <c r="M9" s="457">
        <f t="shared" si="3"/>
        <v>750000</v>
      </c>
    </row>
    <row r="10" spans="1:16" ht="14">
      <c r="A10" s="430" t="s">
        <v>597</v>
      </c>
      <c r="B10" s="439" t="s">
        <v>275</v>
      </c>
      <c r="C10" s="439">
        <v>3046650</v>
      </c>
      <c r="D10" s="439">
        <v>1200000</v>
      </c>
      <c r="E10" s="439"/>
      <c r="F10" s="1776">
        <f t="shared" si="0"/>
        <v>1200000</v>
      </c>
      <c r="G10" s="462"/>
      <c r="H10" s="1776">
        <f t="shared" si="1"/>
        <v>0</v>
      </c>
      <c r="I10" s="462"/>
      <c r="J10" s="462"/>
      <c r="K10" s="462">
        <v>110000</v>
      </c>
      <c r="L10" s="452">
        <f t="shared" si="2"/>
        <v>110000</v>
      </c>
      <c r="M10" s="457">
        <f t="shared" si="3"/>
        <v>1310000</v>
      </c>
    </row>
    <row r="11" spans="1:16" ht="14">
      <c r="A11" s="446">
        <v>2110301</v>
      </c>
      <c r="B11" s="447" t="s">
        <v>34</v>
      </c>
      <c r="C11" s="439">
        <v>248040</v>
      </c>
      <c r="D11" s="439">
        <v>1000000</v>
      </c>
      <c r="E11" s="439"/>
      <c r="F11" s="1776">
        <f t="shared" si="0"/>
        <v>1000000</v>
      </c>
      <c r="G11" s="462"/>
      <c r="H11" s="1776">
        <f t="shared" si="1"/>
        <v>0</v>
      </c>
      <c r="I11" s="462"/>
      <c r="J11" s="462"/>
      <c r="K11" s="462">
        <v>500000</v>
      </c>
      <c r="L11" s="452">
        <f t="shared" si="2"/>
        <v>500000</v>
      </c>
      <c r="M11" s="457">
        <f t="shared" si="3"/>
        <v>1500000</v>
      </c>
    </row>
    <row r="12" spans="1:16" ht="14">
      <c r="A12" s="430">
        <v>2110320</v>
      </c>
      <c r="B12" s="431" t="s">
        <v>35</v>
      </c>
      <c r="C12" s="439">
        <v>2089346</v>
      </c>
      <c r="D12" s="439">
        <v>2400000</v>
      </c>
      <c r="E12" s="439"/>
      <c r="F12" s="1776">
        <f t="shared" si="0"/>
        <v>2400000</v>
      </c>
      <c r="G12" s="462"/>
      <c r="H12" s="1776">
        <f t="shared" si="1"/>
        <v>0</v>
      </c>
      <c r="I12" s="462"/>
      <c r="J12" s="462"/>
      <c r="K12" s="462">
        <v>1000000</v>
      </c>
      <c r="L12" s="452">
        <f t="shared" si="2"/>
        <v>1000000</v>
      </c>
      <c r="M12" s="457">
        <f t="shared" si="3"/>
        <v>3400000</v>
      </c>
    </row>
    <row r="13" spans="1:16" ht="14">
      <c r="A13" s="448">
        <v>2110314</v>
      </c>
      <c r="B13" s="431" t="s">
        <v>210</v>
      </c>
      <c r="C13" s="439">
        <v>0</v>
      </c>
      <c r="D13" s="439">
        <v>1400000</v>
      </c>
      <c r="E13" s="439"/>
      <c r="F13" s="1776">
        <f t="shared" si="0"/>
        <v>1400000</v>
      </c>
      <c r="G13" s="462"/>
      <c r="H13" s="1776">
        <f t="shared" si="1"/>
        <v>0</v>
      </c>
      <c r="I13" s="462"/>
      <c r="J13" s="462"/>
      <c r="K13" s="462">
        <v>1000000</v>
      </c>
      <c r="L13" s="452">
        <f t="shared" si="2"/>
        <v>1000000</v>
      </c>
      <c r="M13" s="457">
        <f t="shared" si="3"/>
        <v>2400000</v>
      </c>
    </row>
    <row r="14" spans="1:16" ht="14" hidden="1">
      <c r="A14" s="448"/>
      <c r="B14" s="431" t="s">
        <v>775</v>
      </c>
      <c r="C14" s="439">
        <v>0</v>
      </c>
      <c r="D14" s="439"/>
      <c r="E14" s="439"/>
      <c r="F14" s="1776">
        <f t="shared" si="0"/>
        <v>0</v>
      </c>
      <c r="G14" s="462"/>
      <c r="H14" s="1776">
        <f t="shared" si="1"/>
        <v>0</v>
      </c>
      <c r="I14" s="462"/>
      <c r="J14" s="462"/>
      <c r="K14" s="462"/>
      <c r="L14" s="452">
        <f t="shared" si="2"/>
        <v>0</v>
      </c>
      <c r="M14" s="457">
        <f t="shared" si="3"/>
        <v>0</v>
      </c>
    </row>
    <row r="15" spans="1:16" ht="14">
      <c r="A15" s="449"/>
      <c r="B15" s="450" t="s">
        <v>39</v>
      </c>
      <c r="C15" s="450">
        <v>30919410</v>
      </c>
      <c r="D15" s="450">
        <f t="shared" ref="D15:L15" si="4">SUM(D4:D14)</f>
        <v>35528900</v>
      </c>
      <c r="E15" s="450">
        <f t="shared" si="4"/>
        <v>0</v>
      </c>
      <c r="F15" s="450">
        <f t="shared" si="4"/>
        <v>35528900</v>
      </c>
      <c r="G15" s="450">
        <f t="shared" si="4"/>
        <v>0</v>
      </c>
      <c r="H15" s="450">
        <f t="shared" si="4"/>
        <v>0</v>
      </c>
      <c r="I15" s="450">
        <f t="shared" si="4"/>
        <v>0</v>
      </c>
      <c r="J15" s="450">
        <f t="shared" si="4"/>
        <v>0</v>
      </c>
      <c r="K15" s="450">
        <f t="shared" si="4"/>
        <v>8651423</v>
      </c>
      <c r="L15" s="1510">
        <f t="shared" si="4"/>
        <v>8651423</v>
      </c>
      <c r="M15" s="457">
        <f t="shared" si="3"/>
        <v>44180323</v>
      </c>
    </row>
    <row r="16" spans="1:16" ht="14">
      <c r="A16" s="430"/>
      <c r="B16" s="437" t="s">
        <v>40</v>
      </c>
      <c r="C16" s="439"/>
      <c r="D16" s="451"/>
      <c r="E16" s="452"/>
      <c r="F16" s="452"/>
      <c r="G16" s="462"/>
      <c r="H16" s="452"/>
      <c r="I16" s="462"/>
      <c r="J16" s="452"/>
      <c r="K16" s="452"/>
      <c r="L16" s="452"/>
      <c r="M16" s="457"/>
    </row>
    <row r="17" spans="1:13" ht="14" hidden="1">
      <c r="A17" s="448">
        <v>2110201</v>
      </c>
      <c r="B17" s="431" t="s">
        <v>37</v>
      </c>
      <c r="C17" s="439">
        <v>1000000</v>
      </c>
      <c r="D17" s="452"/>
      <c r="E17" s="462"/>
      <c r="F17" s="452">
        <f>SUM(D17:E17)</f>
        <v>0</v>
      </c>
      <c r="G17" s="462"/>
      <c r="H17" s="452">
        <f t="shared" ref="H17:H80" si="5">SUM(G17)</f>
        <v>0</v>
      </c>
      <c r="I17" s="462"/>
      <c r="J17" s="462"/>
      <c r="K17" s="462"/>
      <c r="L17" s="452">
        <f>SUM(I17:K17)</f>
        <v>0</v>
      </c>
      <c r="M17" s="457">
        <f t="shared" si="3"/>
        <v>0</v>
      </c>
    </row>
    <row r="18" spans="1:13" ht="14" hidden="1">
      <c r="A18" s="443">
        <v>2110303</v>
      </c>
      <c r="B18" s="444" t="s">
        <v>33</v>
      </c>
      <c r="C18" s="439">
        <v>0</v>
      </c>
      <c r="D18" s="452"/>
      <c r="E18" s="462"/>
      <c r="F18" s="452">
        <f t="shared" ref="F18:F81" si="6">SUM(D18:E18)</f>
        <v>0</v>
      </c>
      <c r="G18" s="462"/>
      <c r="H18" s="452">
        <f t="shared" si="5"/>
        <v>0</v>
      </c>
      <c r="I18" s="462"/>
      <c r="J18" s="462"/>
      <c r="K18" s="462"/>
      <c r="L18" s="452">
        <f t="shared" ref="L18:L81" si="7">SUM(I18:K18)</f>
        <v>0</v>
      </c>
      <c r="M18" s="457">
        <f t="shared" si="3"/>
        <v>0</v>
      </c>
    </row>
    <row r="19" spans="1:13" ht="28" hidden="1">
      <c r="A19" s="448">
        <v>2710102</v>
      </c>
      <c r="B19" s="431" t="s">
        <v>211</v>
      </c>
      <c r="C19" s="439">
        <v>0</v>
      </c>
      <c r="D19" s="452"/>
      <c r="E19" s="462"/>
      <c r="F19" s="452">
        <f t="shared" si="6"/>
        <v>0</v>
      </c>
      <c r="G19" s="462"/>
      <c r="H19" s="452">
        <f t="shared" si="5"/>
        <v>0</v>
      </c>
      <c r="I19" s="462"/>
      <c r="J19" s="462"/>
      <c r="K19" s="462"/>
      <c r="L19" s="452">
        <f t="shared" si="7"/>
        <v>0</v>
      </c>
      <c r="M19" s="457">
        <f t="shared" si="3"/>
        <v>0</v>
      </c>
    </row>
    <row r="20" spans="1:13" ht="28" hidden="1">
      <c r="A20" s="430">
        <v>2120103</v>
      </c>
      <c r="B20" s="431" t="s">
        <v>32</v>
      </c>
      <c r="C20" s="439">
        <v>0</v>
      </c>
      <c r="D20" s="452"/>
      <c r="E20" s="462"/>
      <c r="F20" s="452">
        <f t="shared" si="6"/>
        <v>0</v>
      </c>
      <c r="G20" s="462"/>
      <c r="H20" s="452">
        <f t="shared" si="5"/>
        <v>0</v>
      </c>
      <c r="I20" s="462"/>
      <c r="J20" s="462"/>
      <c r="K20" s="462"/>
      <c r="L20" s="452">
        <f t="shared" si="7"/>
        <v>0</v>
      </c>
      <c r="M20" s="457">
        <f t="shared" si="3"/>
        <v>0</v>
      </c>
    </row>
    <row r="21" spans="1:13" ht="14" hidden="1">
      <c r="A21" s="430">
        <v>2110316</v>
      </c>
      <c r="B21" s="439" t="s">
        <v>43</v>
      </c>
      <c r="C21" s="439">
        <v>0</v>
      </c>
      <c r="D21" s="452"/>
      <c r="E21" s="462"/>
      <c r="F21" s="452">
        <f t="shared" si="6"/>
        <v>0</v>
      </c>
      <c r="G21" s="462"/>
      <c r="H21" s="452">
        <f t="shared" si="5"/>
        <v>0</v>
      </c>
      <c r="I21" s="462"/>
      <c r="J21" s="462"/>
      <c r="K21" s="462"/>
      <c r="L21" s="452">
        <f t="shared" si="7"/>
        <v>0</v>
      </c>
      <c r="M21" s="457">
        <f t="shared" si="3"/>
        <v>0</v>
      </c>
    </row>
    <row r="22" spans="1:13" ht="28" hidden="1">
      <c r="A22" s="430">
        <v>2120103</v>
      </c>
      <c r="B22" s="431" t="s">
        <v>32</v>
      </c>
      <c r="C22" s="439">
        <v>0</v>
      </c>
      <c r="D22" s="452"/>
      <c r="E22" s="462"/>
      <c r="F22" s="452">
        <f t="shared" si="6"/>
        <v>0</v>
      </c>
      <c r="G22" s="462"/>
      <c r="H22" s="452">
        <f t="shared" si="5"/>
        <v>0</v>
      </c>
      <c r="I22" s="462"/>
      <c r="J22" s="462"/>
      <c r="K22" s="462"/>
      <c r="L22" s="452">
        <f t="shared" si="7"/>
        <v>0</v>
      </c>
      <c r="M22" s="457">
        <f t="shared" si="3"/>
        <v>0</v>
      </c>
    </row>
    <row r="23" spans="1:13" ht="14">
      <c r="A23" s="448">
        <v>2210101</v>
      </c>
      <c r="B23" s="439" t="s">
        <v>44</v>
      </c>
      <c r="C23" s="439">
        <v>220000</v>
      </c>
      <c r="D23" s="452">
        <v>100000</v>
      </c>
      <c r="E23" s="462"/>
      <c r="F23" s="452">
        <f t="shared" si="6"/>
        <v>100000</v>
      </c>
      <c r="G23" s="462"/>
      <c r="H23" s="452">
        <f t="shared" si="5"/>
        <v>0</v>
      </c>
      <c r="I23" s="462"/>
      <c r="J23" s="462"/>
      <c r="K23" s="462">
        <v>50000</v>
      </c>
      <c r="L23" s="452">
        <f t="shared" si="7"/>
        <v>50000</v>
      </c>
      <c r="M23" s="457">
        <f t="shared" si="3"/>
        <v>150000</v>
      </c>
    </row>
    <row r="24" spans="1:13" ht="14">
      <c r="A24" s="430">
        <v>2210102</v>
      </c>
      <c r="B24" s="439" t="s">
        <v>45</v>
      </c>
      <c r="C24" s="439">
        <v>250000</v>
      </c>
      <c r="D24" s="452">
        <v>15000</v>
      </c>
      <c r="E24" s="462"/>
      <c r="F24" s="452">
        <f t="shared" si="6"/>
        <v>15000</v>
      </c>
      <c r="G24" s="462"/>
      <c r="H24" s="452">
        <f t="shared" si="5"/>
        <v>0</v>
      </c>
      <c r="I24" s="462"/>
      <c r="J24" s="462"/>
      <c r="K24" s="462">
        <v>5000</v>
      </c>
      <c r="L24" s="452">
        <f t="shared" si="7"/>
        <v>5000</v>
      </c>
      <c r="M24" s="457">
        <f t="shared" si="3"/>
        <v>20000</v>
      </c>
    </row>
    <row r="25" spans="1:13" ht="14" hidden="1">
      <c r="A25" s="448">
        <v>2210103</v>
      </c>
      <c r="B25" s="431" t="s">
        <v>46</v>
      </c>
      <c r="C25" s="439">
        <v>250000</v>
      </c>
      <c r="D25" s="452"/>
      <c r="E25" s="462"/>
      <c r="F25" s="452">
        <f t="shared" si="6"/>
        <v>0</v>
      </c>
      <c r="G25" s="462"/>
      <c r="H25" s="452">
        <f t="shared" si="5"/>
        <v>0</v>
      </c>
      <c r="I25" s="462"/>
      <c r="J25" s="462"/>
      <c r="K25" s="462"/>
      <c r="L25" s="452">
        <f t="shared" si="7"/>
        <v>0</v>
      </c>
      <c r="M25" s="457">
        <f t="shared" si="3"/>
        <v>0</v>
      </c>
    </row>
    <row r="26" spans="1:13" ht="14" hidden="1">
      <c r="A26" s="430">
        <v>2210104</v>
      </c>
      <c r="B26" s="439" t="s">
        <v>213</v>
      </c>
      <c r="C26" s="439">
        <v>15000</v>
      </c>
      <c r="D26" s="1615"/>
      <c r="E26" s="462"/>
      <c r="F26" s="452">
        <f t="shared" si="6"/>
        <v>0</v>
      </c>
      <c r="G26" s="462"/>
      <c r="H26" s="452">
        <f t="shared" si="5"/>
        <v>0</v>
      </c>
      <c r="I26" s="462"/>
      <c r="J26" s="462"/>
      <c r="K26" s="462"/>
      <c r="L26" s="452">
        <f t="shared" si="7"/>
        <v>0</v>
      </c>
      <c r="M26" s="457">
        <f t="shared" si="3"/>
        <v>0</v>
      </c>
    </row>
    <row r="27" spans="1:13" ht="28" hidden="1">
      <c r="A27" s="448">
        <v>2210105</v>
      </c>
      <c r="B27" s="431" t="s">
        <v>48</v>
      </c>
      <c r="C27" s="439">
        <v>0</v>
      </c>
      <c r="D27" s="452"/>
      <c r="E27" s="462"/>
      <c r="F27" s="452">
        <f t="shared" si="6"/>
        <v>0</v>
      </c>
      <c r="G27" s="462"/>
      <c r="H27" s="452">
        <f t="shared" si="5"/>
        <v>0</v>
      </c>
      <c r="I27" s="462"/>
      <c r="J27" s="462"/>
      <c r="K27" s="462"/>
      <c r="L27" s="452">
        <f t="shared" si="7"/>
        <v>0</v>
      </c>
      <c r="M27" s="457">
        <f t="shared" si="3"/>
        <v>0</v>
      </c>
    </row>
    <row r="28" spans="1:13" ht="28" hidden="1">
      <c r="A28" s="448">
        <v>2210201</v>
      </c>
      <c r="B28" s="431" t="s">
        <v>50</v>
      </c>
      <c r="C28" s="439">
        <v>0</v>
      </c>
      <c r="D28" s="452"/>
      <c r="E28" s="462"/>
      <c r="F28" s="452">
        <f t="shared" si="6"/>
        <v>0</v>
      </c>
      <c r="G28" s="462"/>
      <c r="H28" s="452">
        <f t="shared" si="5"/>
        <v>0</v>
      </c>
      <c r="I28" s="462"/>
      <c r="J28" s="462"/>
      <c r="K28" s="462"/>
      <c r="L28" s="452">
        <f t="shared" si="7"/>
        <v>0</v>
      </c>
      <c r="M28" s="457">
        <f t="shared" si="3"/>
        <v>0</v>
      </c>
    </row>
    <row r="29" spans="1:13" ht="14">
      <c r="A29" s="448">
        <v>2210202</v>
      </c>
      <c r="B29" s="431" t="s">
        <v>51</v>
      </c>
      <c r="C29" s="439">
        <v>0</v>
      </c>
      <c r="D29" s="452">
        <v>100000</v>
      </c>
      <c r="E29" s="462"/>
      <c r="F29" s="452">
        <f t="shared" si="6"/>
        <v>100000</v>
      </c>
      <c r="G29" s="462"/>
      <c r="H29" s="452">
        <f t="shared" si="5"/>
        <v>0</v>
      </c>
      <c r="I29" s="462"/>
      <c r="J29" s="462"/>
      <c r="K29" s="462">
        <v>50000</v>
      </c>
      <c r="L29" s="452">
        <f t="shared" si="7"/>
        <v>50000</v>
      </c>
      <c r="M29" s="457">
        <f t="shared" si="3"/>
        <v>150000</v>
      </c>
    </row>
    <row r="30" spans="1:13" ht="14" hidden="1">
      <c r="A30" s="448">
        <v>2210203</v>
      </c>
      <c r="B30" s="431" t="s">
        <v>52</v>
      </c>
      <c r="C30" s="439">
        <v>600000</v>
      </c>
      <c r="D30" s="452">
        <v>0</v>
      </c>
      <c r="E30" s="462"/>
      <c r="F30" s="452">
        <f t="shared" si="6"/>
        <v>0</v>
      </c>
      <c r="G30" s="462"/>
      <c r="H30" s="452">
        <f t="shared" si="5"/>
        <v>0</v>
      </c>
      <c r="I30" s="462"/>
      <c r="J30" s="462"/>
      <c r="K30" s="462"/>
      <c r="L30" s="452">
        <f t="shared" si="7"/>
        <v>0</v>
      </c>
      <c r="M30" s="457">
        <f t="shared" si="3"/>
        <v>0</v>
      </c>
    </row>
    <row r="31" spans="1:13" ht="28">
      <c r="A31" s="430">
        <v>2210301</v>
      </c>
      <c r="B31" s="431" t="s">
        <v>53</v>
      </c>
      <c r="C31" s="439">
        <v>0</v>
      </c>
      <c r="D31" s="452">
        <v>2000000</v>
      </c>
      <c r="E31" s="462"/>
      <c r="F31" s="452">
        <f t="shared" si="6"/>
        <v>2000000</v>
      </c>
      <c r="G31" s="462">
        <v>500000</v>
      </c>
      <c r="H31" s="452">
        <f t="shared" si="5"/>
        <v>500000</v>
      </c>
      <c r="I31" s="462"/>
      <c r="J31" s="462"/>
      <c r="K31" s="462">
        <v>500000</v>
      </c>
      <c r="L31" s="452">
        <f t="shared" si="7"/>
        <v>500000</v>
      </c>
      <c r="M31" s="457">
        <f t="shared" si="3"/>
        <v>3000000</v>
      </c>
    </row>
    <row r="32" spans="1:13" ht="14">
      <c r="A32" s="448">
        <v>2210302</v>
      </c>
      <c r="B32" s="431" t="s">
        <v>54</v>
      </c>
      <c r="C32" s="439">
        <v>30000</v>
      </c>
      <c r="D32" s="452">
        <v>1000000</v>
      </c>
      <c r="E32" s="462"/>
      <c r="F32" s="452">
        <f t="shared" si="6"/>
        <v>1000000</v>
      </c>
      <c r="G32" s="462">
        <v>500000</v>
      </c>
      <c r="H32" s="452">
        <f t="shared" si="5"/>
        <v>500000</v>
      </c>
      <c r="I32" s="462"/>
      <c r="J32" s="423"/>
      <c r="K32" s="462">
        <v>500000</v>
      </c>
      <c r="L32" s="452">
        <f t="shared" si="7"/>
        <v>500000</v>
      </c>
      <c r="M32" s="457">
        <f t="shared" si="3"/>
        <v>2000000</v>
      </c>
    </row>
    <row r="33" spans="1:13" ht="14">
      <c r="A33" s="448">
        <v>2210303</v>
      </c>
      <c r="B33" s="431" t="s">
        <v>55</v>
      </c>
      <c r="C33" s="439">
        <v>100000</v>
      </c>
      <c r="D33" s="452">
        <v>2000000</v>
      </c>
      <c r="E33" s="462"/>
      <c r="F33" s="452">
        <f t="shared" si="6"/>
        <v>2000000</v>
      </c>
      <c r="G33" s="462">
        <v>500000</v>
      </c>
      <c r="H33" s="452">
        <f t="shared" si="5"/>
        <v>500000</v>
      </c>
      <c r="I33" s="462"/>
      <c r="J33" s="462"/>
      <c r="K33" s="462">
        <v>410000</v>
      </c>
      <c r="L33" s="452">
        <f t="shared" si="7"/>
        <v>410000</v>
      </c>
      <c r="M33" s="457">
        <f t="shared" si="3"/>
        <v>2910000</v>
      </c>
    </row>
    <row r="34" spans="1:13" ht="28" hidden="1">
      <c r="A34" s="448">
        <v>2210304</v>
      </c>
      <c r="B34" s="431" t="s">
        <v>56</v>
      </c>
      <c r="C34" s="439">
        <v>700000</v>
      </c>
      <c r="D34" s="452"/>
      <c r="E34" s="462"/>
      <c r="F34" s="452">
        <f t="shared" si="6"/>
        <v>0</v>
      </c>
      <c r="G34" s="462"/>
      <c r="H34" s="452">
        <f t="shared" si="5"/>
        <v>0</v>
      </c>
      <c r="I34" s="462"/>
      <c r="J34" s="462"/>
      <c r="K34" s="462"/>
      <c r="L34" s="452">
        <f t="shared" si="7"/>
        <v>0</v>
      </c>
      <c r="M34" s="457">
        <f t="shared" si="3"/>
        <v>0</v>
      </c>
    </row>
    <row r="35" spans="1:13" ht="14" hidden="1">
      <c r="A35" s="448">
        <v>2210399</v>
      </c>
      <c r="B35" s="431" t="s">
        <v>57</v>
      </c>
      <c r="C35" s="439">
        <v>1000000</v>
      </c>
      <c r="D35" s="452"/>
      <c r="E35" s="462"/>
      <c r="F35" s="452">
        <f t="shared" si="6"/>
        <v>0</v>
      </c>
      <c r="G35" s="462"/>
      <c r="H35" s="452">
        <f t="shared" si="5"/>
        <v>0</v>
      </c>
      <c r="I35" s="462"/>
      <c r="J35" s="462"/>
      <c r="K35" s="462"/>
      <c r="L35" s="452">
        <f t="shared" si="7"/>
        <v>0</v>
      </c>
      <c r="M35" s="457">
        <f t="shared" si="3"/>
        <v>0</v>
      </c>
    </row>
    <row r="36" spans="1:13" ht="28" hidden="1">
      <c r="A36" s="448">
        <v>2210401</v>
      </c>
      <c r="B36" s="431" t="s">
        <v>214</v>
      </c>
      <c r="C36" s="439">
        <v>1000000</v>
      </c>
      <c r="D36" s="452"/>
      <c r="E36" s="462"/>
      <c r="F36" s="452">
        <f t="shared" si="6"/>
        <v>0</v>
      </c>
      <c r="G36" s="462"/>
      <c r="H36" s="452">
        <f t="shared" si="5"/>
        <v>0</v>
      </c>
      <c r="I36" s="462"/>
      <c r="J36" s="462"/>
      <c r="K36" s="462"/>
      <c r="L36" s="452">
        <f t="shared" si="7"/>
        <v>0</v>
      </c>
      <c r="M36" s="457">
        <f t="shared" si="3"/>
        <v>0</v>
      </c>
    </row>
    <row r="37" spans="1:13" ht="14" hidden="1">
      <c r="A37" s="448">
        <v>2210403</v>
      </c>
      <c r="B37" s="431" t="s">
        <v>55</v>
      </c>
      <c r="C37" s="439">
        <v>0</v>
      </c>
      <c r="D37" s="452"/>
      <c r="E37" s="462"/>
      <c r="F37" s="452">
        <f t="shared" si="6"/>
        <v>0</v>
      </c>
      <c r="G37" s="462"/>
      <c r="H37" s="452">
        <f t="shared" si="5"/>
        <v>0</v>
      </c>
      <c r="I37" s="462"/>
      <c r="J37" s="462"/>
      <c r="K37" s="462"/>
      <c r="L37" s="452">
        <f t="shared" si="7"/>
        <v>0</v>
      </c>
      <c r="M37" s="457">
        <f t="shared" si="3"/>
        <v>0</v>
      </c>
    </row>
    <row r="38" spans="1:13" ht="14" hidden="1">
      <c r="A38" s="448">
        <v>2210499</v>
      </c>
      <c r="B38" s="431" t="s">
        <v>59</v>
      </c>
      <c r="C38" s="439">
        <v>1000000</v>
      </c>
      <c r="D38" s="452"/>
      <c r="E38" s="462"/>
      <c r="F38" s="452">
        <f t="shared" si="6"/>
        <v>0</v>
      </c>
      <c r="G38" s="462"/>
      <c r="H38" s="452">
        <f t="shared" si="5"/>
        <v>0</v>
      </c>
      <c r="I38" s="462"/>
      <c r="J38" s="462"/>
      <c r="K38" s="462"/>
      <c r="L38" s="452">
        <f t="shared" si="7"/>
        <v>0</v>
      </c>
      <c r="M38" s="457">
        <f t="shared" si="3"/>
        <v>0</v>
      </c>
    </row>
    <row r="39" spans="1:13" ht="14">
      <c r="A39" s="448">
        <v>2210502</v>
      </c>
      <c r="B39" s="439" t="s">
        <v>215</v>
      </c>
      <c r="C39" s="439">
        <v>1000000</v>
      </c>
      <c r="D39" s="452">
        <v>300000</v>
      </c>
      <c r="E39" s="462"/>
      <c r="F39" s="452">
        <f t="shared" si="6"/>
        <v>300000</v>
      </c>
      <c r="G39" s="462"/>
      <c r="H39" s="452">
        <f t="shared" si="5"/>
        <v>0</v>
      </c>
      <c r="I39" s="462"/>
      <c r="J39" s="462"/>
      <c r="K39" s="462">
        <v>100000</v>
      </c>
      <c r="L39" s="452">
        <f t="shared" si="7"/>
        <v>100000</v>
      </c>
      <c r="M39" s="457">
        <f t="shared" si="3"/>
        <v>400000</v>
      </c>
    </row>
    <row r="40" spans="1:13" ht="28">
      <c r="A40" s="448">
        <v>2210503</v>
      </c>
      <c r="B40" s="431" t="s">
        <v>61</v>
      </c>
      <c r="C40" s="439">
        <v>0</v>
      </c>
      <c r="D40" s="452">
        <v>150000</v>
      </c>
      <c r="E40" s="462"/>
      <c r="F40" s="452">
        <f t="shared" si="6"/>
        <v>150000</v>
      </c>
      <c r="G40" s="462"/>
      <c r="H40" s="452">
        <f t="shared" si="5"/>
        <v>0</v>
      </c>
      <c r="I40" s="462"/>
      <c r="J40" s="462"/>
      <c r="K40" s="462">
        <v>50000</v>
      </c>
      <c r="L40" s="452">
        <f t="shared" si="7"/>
        <v>50000</v>
      </c>
      <c r="M40" s="457">
        <f t="shared" si="3"/>
        <v>200000</v>
      </c>
    </row>
    <row r="41" spans="1:13" ht="28">
      <c r="A41" s="448">
        <v>2210504</v>
      </c>
      <c r="B41" s="431" t="s">
        <v>62</v>
      </c>
      <c r="C41" s="439">
        <v>386465</v>
      </c>
      <c r="D41" s="452">
        <v>100000</v>
      </c>
      <c r="E41" s="462"/>
      <c r="F41" s="452">
        <f t="shared" si="6"/>
        <v>100000</v>
      </c>
      <c r="G41" s="462"/>
      <c r="H41" s="452">
        <f t="shared" si="5"/>
        <v>0</v>
      </c>
      <c r="I41" s="462"/>
      <c r="J41" s="462"/>
      <c r="K41" s="462"/>
      <c r="L41" s="452">
        <f t="shared" si="7"/>
        <v>0</v>
      </c>
      <c r="M41" s="457">
        <f t="shared" si="3"/>
        <v>100000</v>
      </c>
    </row>
    <row r="42" spans="1:13" ht="14" hidden="1">
      <c r="A42" s="448">
        <v>2210505</v>
      </c>
      <c r="B42" s="431" t="s">
        <v>216</v>
      </c>
      <c r="C42" s="439">
        <v>300000</v>
      </c>
      <c r="D42" s="452"/>
      <c r="E42" s="462"/>
      <c r="F42" s="452">
        <f t="shared" si="6"/>
        <v>0</v>
      </c>
      <c r="G42" s="462"/>
      <c r="H42" s="452">
        <f t="shared" si="5"/>
        <v>0</v>
      </c>
      <c r="I42" s="462"/>
      <c r="J42" s="462"/>
      <c r="K42" s="462"/>
      <c r="L42" s="452">
        <f t="shared" si="7"/>
        <v>0</v>
      </c>
      <c r="M42" s="457">
        <f t="shared" si="3"/>
        <v>0</v>
      </c>
    </row>
    <row r="43" spans="1:13" ht="14" hidden="1">
      <c r="A43" s="448">
        <v>2210599</v>
      </c>
      <c r="B43" s="431" t="s">
        <v>63</v>
      </c>
      <c r="C43" s="439">
        <v>205000</v>
      </c>
      <c r="D43" s="452"/>
      <c r="E43" s="462"/>
      <c r="F43" s="452">
        <f t="shared" si="6"/>
        <v>0</v>
      </c>
      <c r="G43" s="462"/>
      <c r="H43" s="452">
        <f t="shared" si="5"/>
        <v>0</v>
      </c>
      <c r="I43" s="462"/>
      <c r="J43" s="462"/>
      <c r="K43" s="462"/>
      <c r="L43" s="452">
        <f t="shared" si="7"/>
        <v>0</v>
      </c>
      <c r="M43" s="457">
        <f t="shared" si="3"/>
        <v>0</v>
      </c>
    </row>
    <row r="44" spans="1:13" ht="14" hidden="1">
      <c r="A44" s="448">
        <v>2210602</v>
      </c>
      <c r="B44" s="431" t="s">
        <v>64</v>
      </c>
      <c r="C44" s="439">
        <v>500000</v>
      </c>
      <c r="D44" s="452"/>
      <c r="E44" s="462"/>
      <c r="F44" s="452">
        <f t="shared" si="6"/>
        <v>0</v>
      </c>
      <c r="G44" s="462"/>
      <c r="H44" s="452">
        <f t="shared" si="5"/>
        <v>0</v>
      </c>
      <c r="I44" s="462"/>
      <c r="J44" s="462"/>
      <c r="K44" s="462"/>
      <c r="L44" s="452">
        <f t="shared" si="7"/>
        <v>0</v>
      </c>
      <c r="M44" s="457">
        <f t="shared" si="3"/>
        <v>0</v>
      </c>
    </row>
    <row r="45" spans="1:13" ht="14">
      <c r="A45" s="448">
        <v>2210603</v>
      </c>
      <c r="B45" s="431" t="s">
        <v>65</v>
      </c>
      <c r="C45" s="439">
        <v>0</v>
      </c>
      <c r="D45" s="452"/>
      <c r="E45" s="462"/>
      <c r="F45" s="452">
        <f t="shared" si="6"/>
        <v>0</v>
      </c>
      <c r="G45" s="462"/>
      <c r="H45" s="452">
        <f t="shared" si="5"/>
        <v>0</v>
      </c>
      <c r="I45" s="462"/>
      <c r="J45" s="462"/>
      <c r="K45" s="462">
        <v>1500000</v>
      </c>
      <c r="L45" s="452">
        <f t="shared" si="7"/>
        <v>1500000</v>
      </c>
      <c r="M45" s="457">
        <f t="shared" si="3"/>
        <v>1500000</v>
      </c>
    </row>
    <row r="46" spans="1:13" ht="14" hidden="1">
      <c r="A46" s="448">
        <v>2210604</v>
      </c>
      <c r="B46" s="431" t="s">
        <v>66</v>
      </c>
      <c r="C46" s="439">
        <v>1000000</v>
      </c>
      <c r="D46" s="452"/>
      <c r="E46" s="462"/>
      <c r="F46" s="452">
        <f t="shared" si="6"/>
        <v>0</v>
      </c>
      <c r="G46" s="462"/>
      <c r="H46" s="452">
        <f t="shared" si="5"/>
        <v>0</v>
      </c>
      <c r="I46" s="462"/>
      <c r="J46" s="462"/>
      <c r="K46" s="462"/>
      <c r="L46" s="452">
        <f t="shared" si="7"/>
        <v>0</v>
      </c>
      <c r="M46" s="457">
        <f t="shared" si="3"/>
        <v>0</v>
      </c>
    </row>
    <row r="47" spans="1:13" ht="14" hidden="1">
      <c r="A47" s="448">
        <v>2210606</v>
      </c>
      <c r="B47" s="431" t="s">
        <v>67</v>
      </c>
      <c r="C47" s="439">
        <v>0</v>
      </c>
      <c r="D47" s="452"/>
      <c r="E47" s="462"/>
      <c r="F47" s="452">
        <f t="shared" si="6"/>
        <v>0</v>
      </c>
      <c r="G47" s="462"/>
      <c r="H47" s="452">
        <f t="shared" si="5"/>
        <v>0</v>
      </c>
      <c r="I47" s="462"/>
      <c r="J47" s="462"/>
      <c r="K47" s="462"/>
      <c r="L47" s="452">
        <f t="shared" si="7"/>
        <v>0</v>
      </c>
      <c r="M47" s="457">
        <f t="shared" si="3"/>
        <v>0</v>
      </c>
    </row>
    <row r="48" spans="1:13" ht="28" hidden="1">
      <c r="A48" s="448">
        <v>2210702</v>
      </c>
      <c r="B48" s="431" t="s">
        <v>217</v>
      </c>
      <c r="C48" s="439">
        <v>1000000</v>
      </c>
      <c r="D48" s="452"/>
      <c r="E48" s="462"/>
      <c r="F48" s="452">
        <f t="shared" si="6"/>
        <v>0</v>
      </c>
      <c r="G48" s="462"/>
      <c r="H48" s="452">
        <f t="shared" si="5"/>
        <v>0</v>
      </c>
      <c r="I48" s="462"/>
      <c r="J48" s="462"/>
      <c r="K48" s="462"/>
      <c r="L48" s="452">
        <f t="shared" si="7"/>
        <v>0</v>
      </c>
      <c r="M48" s="457">
        <f t="shared" si="3"/>
        <v>0</v>
      </c>
    </row>
    <row r="49" spans="1:13" ht="14" hidden="1">
      <c r="A49" s="448">
        <v>2210711</v>
      </c>
      <c r="B49" s="431" t="s">
        <v>218</v>
      </c>
      <c r="C49" s="439">
        <v>0</v>
      </c>
      <c r="D49" s="452"/>
      <c r="E49" s="462"/>
      <c r="F49" s="452">
        <f t="shared" si="6"/>
        <v>0</v>
      </c>
      <c r="G49" s="462"/>
      <c r="H49" s="452">
        <f t="shared" si="5"/>
        <v>0</v>
      </c>
      <c r="I49" s="462"/>
      <c r="J49" s="462"/>
      <c r="K49" s="462"/>
      <c r="L49" s="452">
        <f t="shared" si="7"/>
        <v>0</v>
      </c>
      <c r="M49" s="457">
        <f t="shared" si="3"/>
        <v>0</v>
      </c>
    </row>
    <row r="50" spans="1:13" ht="28" hidden="1">
      <c r="A50" s="448">
        <v>2210703</v>
      </c>
      <c r="B50" s="431" t="s">
        <v>70</v>
      </c>
      <c r="C50" s="439">
        <v>0</v>
      </c>
      <c r="D50" s="452"/>
      <c r="E50" s="462"/>
      <c r="F50" s="452">
        <f t="shared" si="6"/>
        <v>0</v>
      </c>
      <c r="G50" s="462"/>
      <c r="H50" s="452">
        <f t="shared" si="5"/>
        <v>0</v>
      </c>
      <c r="I50" s="462"/>
      <c r="J50" s="462"/>
      <c r="K50" s="462"/>
      <c r="L50" s="452">
        <f t="shared" si="7"/>
        <v>0</v>
      </c>
      <c r="M50" s="457">
        <f t="shared" si="3"/>
        <v>0</v>
      </c>
    </row>
    <row r="51" spans="1:13" ht="14" hidden="1">
      <c r="A51" s="448">
        <v>2210714</v>
      </c>
      <c r="B51" s="431" t="s">
        <v>219</v>
      </c>
      <c r="C51" s="439">
        <v>0</v>
      </c>
      <c r="D51" s="452"/>
      <c r="E51" s="462"/>
      <c r="F51" s="452">
        <f t="shared" si="6"/>
        <v>0</v>
      </c>
      <c r="G51" s="462"/>
      <c r="H51" s="452">
        <f t="shared" si="5"/>
        <v>0</v>
      </c>
      <c r="I51" s="462"/>
      <c r="J51" s="462"/>
      <c r="K51" s="462"/>
      <c r="L51" s="452">
        <f t="shared" si="7"/>
        <v>0</v>
      </c>
      <c r="M51" s="457">
        <f t="shared" si="3"/>
        <v>0</v>
      </c>
    </row>
    <row r="52" spans="1:13" ht="14">
      <c r="A52" s="448">
        <v>2210799</v>
      </c>
      <c r="B52" s="431" t="s">
        <v>72</v>
      </c>
      <c r="C52" s="439">
        <v>0</v>
      </c>
      <c r="D52" s="452">
        <v>2000000</v>
      </c>
      <c r="E52" s="462"/>
      <c r="F52" s="452">
        <f t="shared" si="6"/>
        <v>2000000</v>
      </c>
      <c r="G52" s="462"/>
      <c r="H52" s="452">
        <f t="shared" si="5"/>
        <v>0</v>
      </c>
      <c r="I52" s="462"/>
      <c r="J52" s="462"/>
      <c r="K52" s="462"/>
      <c r="L52" s="452">
        <f t="shared" si="7"/>
        <v>0</v>
      </c>
      <c r="M52" s="457">
        <f t="shared" si="3"/>
        <v>2000000</v>
      </c>
    </row>
    <row r="53" spans="1:13" ht="28">
      <c r="A53" s="448">
        <v>2210801</v>
      </c>
      <c r="B53" s="431" t="s">
        <v>73</v>
      </c>
      <c r="C53" s="439">
        <v>550000</v>
      </c>
      <c r="D53" s="452">
        <v>1000000</v>
      </c>
      <c r="E53" s="462"/>
      <c r="F53" s="452">
        <f t="shared" si="6"/>
        <v>1000000</v>
      </c>
      <c r="G53" s="462"/>
      <c r="H53" s="452">
        <f t="shared" si="5"/>
        <v>0</v>
      </c>
      <c r="I53" s="462"/>
      <c r="J53" s="462"/>
      <c r="K53" s="462">
        <v>1000000</v>
      </c>
      <c r="L53" s="452">
        <f t="shared" si="7"/>
        <v>1000000</v>
      </c>
      <c r="M53" s="457">
        <f t="shared" si="3"/>
        <v>2000000</v>
      </c>
    </row>
    <row r="54" spans="1:13" ht="28">
      <c r="A54" s="448">
        <v>2210802</v>
      </c>
      <c r="B54" s="431" t="s">
        <v>220</v>
      </c>
      <c r="C54" s="439">
        <v>250000</v>
      </c>
      <c r="D54" s="452">
        <v>1500000</v>
      </c>
      <c r="E54" s="462"/>
      <c r="F54" s="452">
        <f t="shared" si="6"/>
        <v>1500000</v>
      </c>
      <c r="G54" s="462">
        <v>380000</v>
      </c>
      <c r="H54" s="452">
        <f t="shared" si="5"/>
        <v>380000</v>
      </c>
      <c r="I54" s="462"/>
      <c r="J54" s="462"/>
      <c r="K54" s="462">
        <v>1000000</v>
      </c>
      <c r="L54" s="452">
        <f t="shared" si="7"/>
        <v>1000000</v>
      </c>
      <c r="M54" s="457">
        <f t="shared" si="3"/>
        <v>2880000</v>
      </c>
    </row>
    <row r="55" spans="1:13" ht="14" hidden="1">
      <c r="A55" s="448">
        <v>2210805</v>
      </c>
      <c r="B55" s="431" t="s">
        <v>75</v>
      </c>
      <c r="C55" s="439">
        <v>200000</v>
      </c>
      <c r="D55" s="452">
        <v>0</v>
      </c>
      <c r="E55" s="462"/>
      <c r="F55" s="452">
        <f t="shared" si="6"/>
        <v>0</v>
      </c>
      <c r="G55" s="462"/>
      <c r="H55" s="452">
        <f t="shared" si="5"/>
        <v>0</v>
      </c>
      <c r="I55" s="462"/>
      <c r="J55" s="462"/>
      <c r="K55" s="462"/>
      <c r="L55" s="452">
        <f t="shared" si="7"/>
        <v>0</v>
      </c>
      <c r="M55" s="457">
        <f t="shared" si="3"/>
        <v>0</v>
      </c>
    </row>
    <row r="56" spans="1:13" ht="14" hidden="1">
      <c r="A56" s="448">
        <v>2210809</v>
      </c>
      <c r="B56" s="431" t="s">
        <v>76</v>
      </c>
      <c r="C56" s="439">
        <v>208000</v>
      </c>
      <c r="D56" s="452">
        <v>0</v>
      </c>
      <c r="E56" s="462"/>
      <c r="F56" s="452">
        <f t="shared" si="6"/>
        <v>0</v>
      </c>
      <c r="G56" s="462"/>
      <c r="H56" s="452">
        <f t="shared" si="5"/>
        <v>0</v>
      </c>
      <c r="I56" s="462"/>
      <c r="J56" s="1777"/>
      <c r="K56" s="462"/>
      <c r="L56" s="452">
        <f t="shared" si="7"/>
        <v>0</v>
      </c>
      <c r="M56" s="457">
        <f t="shared" si="3"/>
        <v>0</v>
      </c>
    </row>
    <row r="57" spans="1:13" ht="14">
      <c r="A57" s="448">
        <v>2210904</v>
      </c>
      <c r="B57" s="431" t="s">
        <v>77</v>
      </c>
      <c r="C57" s="439">
        <v>7500000</v>
      </c>
      <c r="D57" s="452">
        <v>190000</v>
      </c>
      <c r="E57" s="462"/>
      <c r="F57" s="452">
        <f t="shared" si="6"/>
        <v>190000</v>
      </c>
      <c r="G57" s="462"/>
      <c r="H57" s="452">
        <f t="shared" si="5"/>
        <v>0</v>
      </c>
      <c r="I57" s="1778"/>
      <c r="J57" s="1779"/>
      <c r="K57" s="1780"/>
      <c r="L57" s="452">
        <f t="shared" si="7"/>
        <v>0</v>
      </c>
      <c r="M57" s="457">
        <f t="shared" si="3"/>
        <v>190000</v>
      </c>
    </row>
    <row r="58" spans="1:13" ht="14">
      <c r="A58" s="448">
        <v>2210910</v>
      </c>
      <c r="B58" s="431" t="s">
        <v>78</v>
      </c>
      <c r="C58" s="439">
        <v>0</v>
      </c>
      <c r="D58" s="452">
        <v>600000</v>
      </c>
      <c r="E58" s="462"/>
      <c r="F58" s="452">
        <f t="shared" si="6"/>
        <v>600000</v>
      </c>
      <c r="G58" s="462"/>
      <c r="H58" s="452">
        <f t="shared" si="5"/>
        <v>0</v>
      </c>
      <c r="I58" s="462"/>
      <c r="J58" s="1617"/>
      <c r="K58" s="462"/>
      <c r="L58" s="452">
        <f t="shared" si="7"/>
        <v>0</v>
      </c>
      <c r="M58" s="457">
        <f t="shared" si="3"/>
        <v>600000</v>
      </c>
    </row>
    <row r="59" spans="1:13" ht="14" hidden="1">
      <c r="A59" s="430">
        <v>2211001</v>
      </c>
      <c r="B59" s="439" t="s">
        <v>79</v>
      </c>
      <c r="C59" s="439">
        <v>0</v>
      </c>
      <c r="D59" s="452"/>
      <c r="E59" s="462"/>
      <c r="F59" s="452">
        <f t="shared" si="6"/>
        <v>0</v>
      </c>
      <c r="G59" s="462"/>
      <c r="H59" s="452">
        <f t="shared" si="5"/>
        <v>0</v>
      </c>
      <c r="I59" s="462"/>
      <c r="J59" s="462"/>
      <c r="K59" s="462"/>
      <c r="L59" s="452">
        <f t="shared" si="7"/>
        <v>0</v>
      </c>
      <c r="M59" s="457">
        <f t="shared" si="3"/>
        <v>0</v>
      </c>
    </row>
    <row r="60" spans="1:13" ht="28" hidden="1">
      <c r="A60" s="430">
        <v>2211002</v>
      </c>
      <c r="B60" s="431" t="s">
        <v>80</v>
      </c>
      <c r="C60" s="439">
        <v>0</v>
      </c>
      <c r="D60" s="452"/>
      <c r="E60" s="462"/>
      <c r="F60" s="452">
        <f t="shared" si="6"/>
        <v>0</v>
      </c>
      <c r="G60" s="462"/>
      <c r="H60" s="452">
        <f t="shared" si="5"/>
        <v>0</v>
      </c>
      <c r="I60" s="462"/>
      <c r="J60" s="462"/>
      <c r="K60" s="462"/>
      <c r="L60" s="452">
        <f t="shared" si="7"/>
        <v>0</v>
      </c>
      <c r="M60" s="457">
        <f t="shared" si="3"/>
        <v>0</v>
      </c>
    </row>
    <row r="61" spans="1:13" ht="14" hidden="1">
      <c r="A61" s="448">
        <v>2211003</v>
      </c>
      <c r="B61" s="431" t="s">
        <v>81</v>
      </c>
      <c r="C61" s="439">
        <v>1400000</v>
      </c>
      <c r="D61" s="452"/>
      <c r="E61" s="462"/>
      <c r="F61" s="452">
        <f t="shared" si="6"/>
        <v>0</v>
      </c>
      <c r="G61" s="462"/>
      <c r="H61" s="452">
        <f t="shared" si="5"/>
        <v>0</v>
      </c>
      <c r="I61" s="462"/>
      <c r="J61" s="462"/>
      <c r="K61" s="462"/>
      <c r="L61" s="452">
        <f t="shared" si="7"/>
        <v>0</v>
      </c>
      <c r="M61" s="457">
        <f t="shared" si="3"/>
        <v>0</v>
      </c>
    </row>
    <row r="62" spans="1:13" ht="14" hidden="1">
      <c r="A62" s="430">
        <v>2211004</v>
      </c>
      <c r="B62" s="439" t="s">
        <v>82</v>
      </c>
      <c r="C62" s="439">
        <v>0</v>
      </c>
      <c r="D62" s="452"/>
      <c r="E62" s="462"/>
      <c r="F62" s="452">
        <f t="shared" si="6"/>
        <v>0</v>
      </c>
      <c r="G62" s="462"/>
      <c r="H62" s="452">
        <f t="shared" si="5"/>
        <v>0</v>
      </c>
      <c r="I62" s="462"/>
      <c r="J62" s="462"/>
      <c r="K62" s="462"/>
      <c r="L62" s="452">
        <f t="shared" si="7"/>
        <v>0</v>
      </c>
      <c r="M62" s="457">
        <f t="shared" si="3"/>
        <v>0</v>
      </c>
    </row>
    <row r="63" spans="1:13" ht="14" hidden="1">
      <c r="A63" s="430">
        <v>2211005</v>
      </c>
      <c r="B63" s="439" t="s">
        <v>221</v>
      </c>
      <c r="C63" s="439">
        <v>0</v>
      </c>
      <c r="D63" s="452"/>
      <c r="E63" s="462"/>
      <c r="F63" s="452">
        <f t="shared" si="6"/>
        <v>0</v>
      </c>
      <c r="G63" s="462"/>
      <c r="H63" s="452">
        <f t="shared" si="5"/>
        <v>0</v>
      </c>
      <c r="I63" s="462"/>
      <c r="J63" s="462"/>
      <c r="K63" s="462"/>
      <c r="L63" s="452">
        <f t="shared" si="7"/>
        <v>0</v>
      </c>
      <c r="M63" s="457">
        <f t="shared" si="3"/>
        <v>0</v>
      </c>
    </row>
    <row r="64" spans="1:13" ht="28" hidden="1">
      <c r="A64" s="448">
        <v>2211006</v>
      </c>
      <c r="B64" s="431" t="s">
        <v>84</v>
      </c>
      <c r="C64" s="439">
        <v>0</v>
      </c>
      <c r="D64" s="452"/>
      <c r="E64" s="462"/>
      <c r="F64" s="452">
        <f t="shared" si="6"/>
        <v>0</v>
      </c>
      <c r="G64" s="462"/>
      <c r="H64" s="452">
        <f t="shared" si="5"/>
        <v>0</v>
      </c>
      <c r="I64" s="462"/>
      <c r="J64" s="462"/>
      <c r="K64" s="462"/>
      <c r="L64" s="452">
        <f t="shared" si="7"/>
        <v>0</v>
      </c>
      <c r="M64" s="457">
        <f t="shared" si="3"/>
        <v>0</v>
      </c>
    </row>
    <row r="65" spans="1:13" ht="28" hidden="1">
      <c r="A65" s="448">
        <v>2211007</v>
      </c>
      <c r="B65" s="431" t="s">
        <v>85</v>
      </c>
      <c r="C65" s="439">
        <v>0</v>
      </c>
      <c r="D65" s="452"/>
      <c r="E65" s="462"/>
      <c r="F65" s="452">
        <f t="shared" si="6"/>
        <v>0</v>
      </c>
      <c r="G65" s="462"/>
      <c r="H65" s="452">
        <f t="shared" si="5"/>
        <v>0</v>
      </c>
      <c r="I65" s="462"/>
      <c r="J65" s="462"/>
      <c r="K65" s="462"/>
      <c r="L65" s="452">
        <f t="shared" si="7"/>
        <v>0</v>
      </c>
      <c r="M65" s="457">
        <f t="shared" si="3"/>
        <v>0</v>
      </c>
    </row>
    <row r="66" spans="1:13" ht="28" hidden="1">
      <c r="A66" s="448">
        <v>2211008</v>
      </c>
      <c r="B66" s="431" t="s">
        <v>86</v>
      </c>
      <c r="C66" s="439">
        <v>500000</v>
      </c>
      <c r="D66" s="452"/>
      <c r="E66" s="462"/>
      <c r="F66" s="452">
        <f t="shared" si="6"/>
        <v>0</v>
      </c>
      <c r="G66" s="462"/>
      <c r="H66" s="452">
        <f t="shared" si="5"/>
        <v>0</v>
      </c>
      <c r="I66" s="462"/>
      <c r="J66" s="462"/>
      <c r="K66" s="462"/>
      <c r="L66" s="452">
        <f t="shared" si="7"/>
        <v>0</v>
      </c>
      <c r="M66" s="457">
        <f t="shared" si="3"/>
        <v>0</v>
      </c>
    </row>
    <row r="67" spans="1:13" ht="14" hidden="1">
      <c r="A67" s="448">
        <v>2211009</v>
      </c>
      <c r="B67" s="431" t="s">
        <v>87</v>
      </c>
      <c r="C67" s="439">
        <v>0</v>
      </c>
      <c r="D67" s="452"/>
      <c r="E67" s="462"/>
      <c r="F67" s="452">
        <f t="shared" si="6"/>
        <v>0</v>
      </c>
      <c r="G67" s="462"/>
      <c r="H67" s="452">
        <f t="shared" si="5"/>
        <v>0</v>
      </c>
      <c r="I67" s="462"/>
      <c r="J67" s="462"/>
      <c r="K67" s="462"/>
      <c r="L67" s="452">
        <f t="shared" si="7"/>
        <v>0</v>
      </c>
      <c r="M67" s="457">
        <f t="shared" si="3"/>
        <v>0</v>
      </c>
    </row>
    <row r="68" spans="1:13" ht="14" hidden="1">
      <c r="A68" s="448">
        <v>2211015</v>
      </c>
      <c r="B68" s="431" t="s">
        <v>88</v>
      </c>
      <c r="C68" s="439">
        <v>500000</v>
      </c>
      <c r="D68" s="452"/>
      <c r="E68" s="462"/>
      <c r="F68" s="452">
        <f t="shared" si="6"/>
        <v>0</v>
      </c>
      <c r="G68" s="462"/>
      <c r="H68" s="452">
        <f t="shared" si="5"/>
        <v>0</v>
      </c>
      <c r="I68" s="462"/>
      <c r="J68" s="462"/>
      <c r="K68" s="462"/>
      <c r="L68" s="452">
        <f t="shared" si="7"/>
        <v>0</v>
      </c>
      <c r="M68" s="457">
        <f t="shared" si="3"/>
        <v>0</v>
      </c>
    </row>
    <row r="69" spans="1:13" ht="14" hidden="1">
      <c r="A69" s="448">
        <v>2211016</v>
      </c>
      <c r="B69" s="431" t="s">
        <v>89</v>
      </c>
      <c r="C69" s="439">
        <v>0</v>
      </c>
      <c r="D69" s="452"/>
      <c r="E69" s="462"/>
      <c r="F69" s="452">
        <f t="shared" si="6"/>
        <v>0</v>
      </c>
      <c r="G69" s="462"/>
      <c r="H69" s="452">
        <f t="shared" si="5"/>
        <v>0</v>
      </c>
      <c r="I69" s="462"/>
      <c r="J69" s="462"/>
      <c r="K69" s="462"/>
      <c r="L69" s="452">
        <f t="shared" si="7"/>
        <v>0</v>
      </c>
      <c r="M69" s="457">
        <f t="shared" ref="M69:M131" si="8">SUM(L69+H69+F69)</f>
        <v>0</v>
      </c>
    </row>
    <row r="70" spans="1:13" ht="14" hidden="1">
      <c r="A70" s="448">
        <v>2211019</v>
      </c>
      <c r="B70" s="439" t="s">
        <v>90</v>
      </c>
      <c r="C70" s="439">
        <v>0</v>
      </c>
      <c r="D70" s="452"/>
      <c r="E70" s="462"/>
      <c r="F70" s="452">
        <f t="shared" si="6"/>
        <v>0</v>
      </c>
      <c r="G70" s="462"/>
      <c r="H70" s="452">
        <f t="shared" si="5"/>
        <v>0</v>
      </c>
      <c r="I70" s="462"/>
      <c r="J70" s="462"/>
      <c r="K70" s="462"/>
      <c r="L70" s="452">
        <f t="shared" si="7"/>
        <v>0</v>
      </c>
      <c r="M70" s="457">
        <f t="shared" si="8"/>
        <v>0</v>
      </c>
    </row>
    <row r="71" spans="1:13" ht="14" hidden="1">
      <c r="A71" s="448">
        <v>2211021</v>
      </c>
      <c r="B71" s="431" t="s">
        <v>91</v>
      </c>
      <c r="C71" s="439">
        <v>3000</v>
      </c>
      <c r="D71" s="452"/>
      <c r="E71" s="462"/>
      <c r="F71" s="452">
        <f t="shared" si="6"/>
        <v>0</v>
      </c>
      <c r="G71" s="462"/>
      <c r="H71" s="452">
        <f t="shared" si="5"/>
        <v>0</v>
      </c>
      <c r="I71" s="462"/>
      <c r="J71" s="462"/>
      <c r="K71" s="462"/>
      <c r="L71" s="452">
        <f t="shared" si="7"/>
        <v>0</v>
      </c>
      <c r="M71" s="457">
        <f t="shared" si="8"/>
        <v>0</v>
      </c>
    </row>
    <row r="72" spans="1:13" ht="14" hidden="1">
      <c r="A72" s="458">
        <v>2211023</v>
      </c>
      <c r="B72" s="459" t="s">
        <v>92</v>
      </c>
      <c r="C72" s="439">
        <v>0</v>
      </c>
      <c r="D72" s="452"/>
      <c r="E72" s="462"/>
      <c r="F72" s="452">
        <f t="shared" si="6"/>
        <v>0</v>
      </c>
      <c r="G72" s="462"/>
      <c r="H72" s="452">
        <f t="shared" si="5"/>
        <v>0</v>
      </c>
      <c r="I72" s="462"/>
      <c r="J72" s="462"/>
      <c r="K72" s="462"/>
      <c r="L72" s="452">
        <f t="shared" si="7"/>
        <v>0</v>
      </c>
      <c r="M72" s="457">
        <f t="shared" si="8"/>
        <v>0</v>
      </c>
    </row>
    <row r="73" spans="1:13" ht="14" hidden="1">
      <c r="A73" s="448">
        <v>2211026</v>
      </c>
      <c r="B73" s="431" t="s">
        <v>93</v>
      </c>
      <c r="C73" s="439">
        <v>800000</v>
      </c>
      <c r="D73" s="452"/>
      <c r="E73" s="462"/>
      <c r="F73" s="452">
        <f t="shared" si="6"/>
        <v>0</v>
      </c>
      <c r="G73" s="462"/>
      <c r="H73" s="452">
        <f t="shared" si="5"/>
        <v>0</v>
      </c>
      <c r="I73" s="462"/>
      <c r="J73" s="462"/>
      <c r="K73" s="462"/>
      <c r="L73" s="452">
        <f t="shared" si="7"/>
        <v>0</v>
      </c>
      <c r="M73" s="457">
        <f t="shared" si="8"/>
        <v>0</v>
      </c>
    </row>
    <row r="74" spans="1:13" ht="14" hidden="1">
      <c r="A74" s="448">
        <v>2211028</v>
      </c>
      <c r="B74" s="431" t="s">
        <v>94</v>
      </c>
      <c r="C74" s="439">
        <v>0</v>
      </c>
      <c r="D74" s="452"/>
      <c r="E74" s="462"/>
      <c r="F74" s="452">
        <f t="shared" si="6"/>
        <v>0</v>
      </c>
      <c r="G74" s="462"/>
      <c r="H74" s="452">
        <f t="shared" si="5"/>
        <v>0</v>
      </c>
      <c r="I74" s="462"/>
      <c r="J74" s="462"/>
      <c r="K74" s="462"/>
      <c r="L74" s="452">
        <f t="shared" si="7"/>
        <v>0</v>
      </c>
      <c r="M74" s="457">
        <f t="shared" si="8"/>
        <v>0</v>
      </c>
    </row>
    <row r="75" spans="1:13" ht="14" hidden="1">
      <c r="A75" s="448">
        <v>2211029</v>
      </c>
      <c r="B75" s="431" t="s">
        <v>95</v>
      </c>
      <c r="C75" s="439">
        <v>0</v>
      </c>
      <c r="D75" s="452"/>
      <c r="E75" s="462"/>
      <c r="F75" s="452">
        <f t="shared" si="6"/>
        <v>0</v>
      </c>
      <c r="G75" s="462"/>
      <c r="H75" s="452">
        <f t="shared" si="5"/>
        <v>0</v>
      </c>
      <c r="I75" s="462"/>
      <c r="J75" s="462"/>
      <c r="K75" s="462"/>
      <c r="L75" s="452">
        <f t="shared" si="7"/>
        <v>0</v>
      </c>
      <c r="M75" s="457">
        <f t="shared" si="8"/>
        <v>0</v>
      </c>
    </row>
    <row r="76" spans="1:13" ht="28">
      <c r="A76" s="448">
        <v>2211101</v>
      </c>
      <c r="B76" s="431" t="s">
        <v>96</v>
      </c>
      <c r="C76" s="439">
        <v>0</v>
      </c>
      <c r="D76" s="452">
        <v>800000</v>
      </c>
      <c r="E76" s="462"/>
      <c r="F76" s="452">
        <f t="shared" si="6"/>
        <v>800000</v>
      </c>
      <c r="G76" s="462"/>
      <c r="H76" s="452">
        <f t="shared" si="5"/>
        <v>0</v>
      </c>
      <c r="I76" s="462"/>
      <c r="J76" s="462"/>
      <c r="K76" s="462">
        <v>400000</v>
      </c>
      <c r="L76" s="452">
        <f t="shared" si="7"/>
        <v>400000</v>
      </c>
      <c r="M76" s="457">
        <f t="shared" si="8"/>
        <v>1200000</v>
      </c>
    </row>
    <row r="77" spans="1:13" ht="28">
      <c r="A77" s="448">
        <v>2211102</v>
      </c>
      <c r="B77" s="431" t="s">
        <v>97</v>
      </c>
      <c r="C77" s="460">
        <v>27000000</v>
      </c>
      <c r="D77" s="452">
        <v>1200000</v>
      </c>
      <c r="E77" s="1616"/>
      <c r="F77" s="452">
        <f t="shared" si="6"/>
        <v>1200000</v>
      </c>
      <c r="G77" s="1781"/>
      <c r="H77" s="452">
        <f t="shared" si="5"/>
        <v>0</v>
      </c>
      <c r="I77" s="1781"/>
      <c r="J77" s="1781"/>
      <c r="K77" s="1616">
        <v>300000</v>
      </c>
      <c r="L77" s="452">
        <f t="shared" si="7"/>
        <v>300000</v>
      </c>
      <c r="M77" s="457">
        <f t="shared" si="8"/>
        <v>1500000</v>
      </c>
    </row>
    <row r="78" spans="1:13" ht="28">
      <c r="A78" s="448">
        <v>2211103</v>
      </c>
      <c r="B78" s="431" t="s">
        <v>98</v>
      </c>
      <c r="C78" s="439">
        <v>0</v>
      </c>
      <c r="D78" s="452">
        <v>200000</v>
      </c>
      <c r="E78" s="462"/>
      <c r="F78" s="452">
        <f t="shared" si="6"/>
        <v>200000</v>
      </c>
      <c r="G78" s="462"/>
      <c r="H78" s="452">
        <f t="shared" si="5"/>
        <v>0</v>
      </c>
      <c r="I78" s="462"/>
      <c r="J78" s="462"/>
      <c r="K78" s="462"/>
      <c r="L78" s="452">
        <f t="shared" si="7"/>
        <v>0</v>
      </c>
      <c r="M78" s="457">
        <f t="shared" si="8"/>
        <v>200000</v>
      </c>
    </row>
    <row r="79" spans="1:13" ht="28">
      <c r="A79" s="448">
        <v>2211201</v>
      </c>
      <c r="B79" s="431" t="s">
        <v>99</v>
      </c>
      <c r="C79" s="439">
        <v>200000</v>
      </c>
      <c r="D79" s="452">
        <v>1000000</v>
      </c>
      <c r="E79" s="462"/>
      <c r="F79" s="452">
        <f t="shared" si="6"/>
        <v>1000000</v>
      </c>
      <c r="G79" s="462">
        <v>500000</v>
      </c>
      <c r="H79" s="452">
        <f t="shared" si="5"/>
        <v>500000</v>
      </c>
      <c r="I79" s="462"/>
      <c r="J79" s="462"/>
      <c r="K79" s="462">
        <v>500000</v>
      </c>
      <c r="L79" s="452">
        <f t="shared" si="7"/>
        <v>500000</v>
      </c>
      <c r="M79" s="457">
        <f t="shared" si="8"/>
        <v>2000000</v>
      </c>
    </row>
    <row r="80" spans="1:13" ht="14" hidden="1">
      <c r="A80" s="448">
        <v>2211203</v>
      </c>
      <c r="B80" s="431" t="s">
        <v>100</v>
      </c>
      <c r="C80" s="439">
        <v>600000</v>
      </c>
      <c r="D80" s="452"/>
      <c r="E80" s="462"/>
      <c r="F80" s="452">
        <f t="shared" si="6"/>
        <v>0</v>
      </c>
      <c r="G80" s="462"/>
      <c r="H80" s="452">
        <f t="shared" si="5"/>
        <v>0</v>
      </c>
      <c r="I80" s="462"/>
      <c r="J80" s="462"/>
      <c r="K80" s="462"/>
      <c r="L80" s="452">
        <f t="shared" si="7"/>
        <v>0</v>
      </c>
      <c r="M80" s="457">
        <f t="shared" si="8"/>
        <v>0</v>
      </c>
    </row>
    <row r="81" spans="1:13" ht="14" hidden="1">
      <c r="A81" s="448">
        <v>2211305</v>
      </c>
      <c r="B81" s="431" t="s">
        <v>103</v>
      </c>
      <c r="C81" s="439">
        <v>150000</v>
      </c>
      <c r="D81" s="452"/>
      <c r="E81" s="462"/>
      <c r="F81" s="452">
        <f t="shared" si="6"/>
        <v>0</v>
      </c>
      <c r="G81" s="462"/>
      <c r="H81" s="452">
        <f t="shared" ref="H81:H110" si="9">SUM(G81)</f>
        <v>0</v>
      </c>
      <c r="I81" s="462"/>
      <c r="J81" s="462"/>
      <c r="K81" s="462"/>
      <c r="L81" s="452">
        <f t="shared" si="7"/>
        <v>0</v>
      </c>
      <c r="M81" s="457">
        <f t="shared" si="8"/>
        <v>0</v>
      </c>
    </row>
    <row r="82" spans="1:13" ht="28" hidden="1">
      <c r="A82" s="448">
        <v>2211204</v>
      </c>
      <c r="B82" s="431" t="s">
        <v>101</v>
      </c>
      <c r="C82" s="439">
        <v>45400</v>
      </c>
      <c r="D82" s="452"/>
      <c r="E82" s="462"/>
      <c r="F82" s="452">
        <f t="shared" ref="F82:F110" si="10">SUM(D82:E82)</f>
        <v>0</v>
      </c>
      <c r="G82" s="462"/>
      <c r="H82" s="452">
        <f t="shared" si="9"/>
        <v>0</v>
      </c>
      <c r="I82" s="462"/>
      <c r="J82" s="462"/>
      <c r="K82" s="462"/>
      <c r="L82" s="452">
        <f t="shared" ref="L82:L110" si="11">SUM(I82:K82)</f>
        <v>0</v>
      </c>
      <c r="M82" s="457">
        <f t="shared" si="8"/>
        <v>0</v>
      </c>
    </row>
    <row r="83" spans="1:13" ht="14" hidden="1">
      <c r="A83" s="448">
        <v>2211301</v>
      </c>
      <c r="B83" s="431" t="s">
        <v>102</v>
      </c>
      <c r="C83" s="439">
        <v>50000</v>
      </c>
      <c r="D83" s="1615"/>
      <c r="E83" s="462"/>
      <c r="F83" s="452">
        <f t="shared" si="10"/>
        <v>0</v>
      </c>
      <c r="G83" s="462"/>
      <c r="H83" s="452">
        <f t="shared" si="9"/>
        <v>0</v>
      </c>
      <c r="I83" s="462"/>
      <c r="J83" s="462"/>
      <c r="K83" s="462"/>
      <c r="L83" s="452">
        <f t="shared" si="11"/>
        <v>0</v>
      </c>
      <c r="M83" s="457">
        <f t="shared" si="8"/>
        <v>0</v>
      </c>
    </row>
    <row r="84" spans="1:13" ht="14" hidden="1">
      <c r="A84" s="448">
        <v>2211310</v>
      </c>
      <c r="B84" s="439" t="s">
        <v>222</v>
      </c>
      <c r="C84" s="439">
        <v>2000000</v>
      </c>
      <c r="D84" s="452"/>
      <c r="E84" s="462"/>
      <c r="F84" s="452">
        <f t="shared" si="10"/>
        <v>0</v>
      </c>
      <c r="G84" s="462"/>
      <c r="H84" s="452">
        <f t="shared" si="9"/>
        <v>0</v>
      </c>
      <c r="I84" s="462"/>
      <c r="J84" s="462"/>
      <c r="K84" s="462"/>
      <c r="L84" s="452">
        <f t="shared" si="11"/>
        <v>0</v>
      </c>
      <c r="M84" s="457">
        <f t="shared" si="8"/>
        <v>0</v>
      </c>
    </row>
    <row r="85" spans="1:13" ht="42">
      <c r="A85" s="448">
        <v>2211306</v>
      </c>
      <c r="B85" s="431" t="s">
        <v>223</v>
      </c>
      <c r="C85" s="439">
        <v>0</v>
      </c>
      <c r="D85" s="452">
        <v>400000</v>
      </c>
      <c r="E85" s="462"/>
      <c r="F85" s="452">
        <f t="shared" si="10"/>
        <v>400000</v>
      </c>
      <c r="G85" s="462"/>
      <c r="H85" s="452">
        <f t="shared" si="9"/>
        <v>0</v>
      </c>
      <c r="I85" s="462"/>
      <c r="J85" s="462"/>
      <c r="K85" s="462"/>
      <c r="L85" s="452">
        <f t="shared" si="11"/>
        <v>0</v>
      </c>
      <c r="M85" s="457">
        <f t="shared" si="8"/>
        <v>400000</v>
      </c>
    </row>
    <row r="86" spans="1:13" ht="28" hidden="1">
      <c r="A86" s="448">
        <v>2211308</v>
      </c>
      <c r="B86" s="431" t="s">
        <v>105</v>
      </c>
      <c r="C86" s="439">
        <v>0</v>
      </c>
      <c r="D86" s="452"/>
      <c r="E86" s="462"/>
      <c r="F86" s="452">
        <f t="shared" si="10"/>
        <v>0</v>
      </c>
      <c r="G86" s="462"/>
      <c r="H86" s="452">
        <f t="shared" si="9"/>
        <v>0</v>
      </c>
      <c r="I86" s="462"/>
      <c r="J86" s="462"/>
      <c r="K86" s="462"/>
      <c r="L86" s="452">
        <f t="shared" si="11"/>
        <v>0</v>
      </c>
      <c r="M86" s="457">
        <f t="shared" si="8"/>
        <v>0</v>
      </c>
    </row>
    <row r="87" spans="1:13" ht="14" hidden="1">
      <c r="A87" s="448">
        <v>2211320</v>
      </c>
      <c r="B87" s="431" t="s">
        <v>224</v>
      </c>
      <c r="C87" s="439">
        <v>0</v>
      </c>
      <c r="D87" s="452"/>
      <c r="E87" s="462"/>
      <c r="F87" s="452">
        <f t="shared" si="10"/>
        <v>0</v>
      </c>
      <c r="G87" s="462"/>
      <c r="H87" s="452">
        <f t="shared" si="9"/>
        <v>0</v>
      </c>
      <c r="I87" s="462"/>
      <c r="J87" s="462"/>
      <c r="K87" s="462"/>
      <c r="L87" s="452">
        <f t="shared" si="11"/>
        <v>0</v>
      </c>
      <c r="M87" s="457">
        <f t="shared" si="8"/>
        <v>0</v>
      </c>
    </row>
    <row r="88" spans="1:13" ht="14" hidden="1">
      <c r="A88" s="448">
        <v>2211323</v>
      </c>
      <c r="B88" s="431" t="s">
        <v>108</v>
      </c>
      <c r="C88" s="439">
        <v>100000</v>
      </c>
      <c r="D88" s="452"/>
      <c r="E88" s="462"/>
      <c r="F88" s="452">
        <f t="shared" si="10"/>
        <v>0</v>
      </c>
      <c r="G88" s="462"/>
      <c r="H88" s="452">
        <f t="shared" si="9"/>
        <v>0</v>
      </c>
      <c r="I88" s="462"/>
      <c r="J88" s="462"/>
      <c r="K88" s="462"/>
      <c r="L88" s="452">
        <f t="shared" si="11"/>
        <v>0</v>
      </c>
      <c r="M88" s="457">
        <f t="shared" si="8"/>
        <v>0</v>
      </c>
    </row>
    <row r="89" spans="1:13" ht="28" hidden="1">
      <c r="A89" s="448">
        <v>2211329</v>
      </c>
      <c r="B89" s="431" t="s">
        <v>225</v>
      </c>
      <c r="C89" s="439">
        <v>80000</v>
      </c>
      <c r="D89" s="452"/>
      <c r="E89" s="462"/>
      <c r="F89" s="452">
        <f t="shared" si="10"/>
        <v>0</v>
      </c>
      <c r="G89" s="462"/>
      <c r="H89" s="452">
        <f t="shared" si="9"/>
        <v>0</v>
      </c>
      <c r="I89" s="462"/>
      <c r="J89" s="462"/>
      <c r="K89" s="462"/>
      <c r="L89" s="452">
        <f t="shared" si="11"/>
        <v>0</v>
      </c>
      <c r="M89" s="457">
        <f t="shared" si="8"/>
        <v>0</v>
      </c>
    </row>
    <row r="90" spans="1:13" ht="14" hidden="1">
      <c r="A90" s="448">
        <v>2810205</v>
      </c>
      <c r="B90" s="431" t="s">
        <v>111</v>
      </c>
      <c r="C90" s="439">
        <v>400000</v>
      </c>
      <c r="D90" s="452"/>
      <c r="E90" s="462"/>
      <c r="F90" s="452">
        <f t="shared" si="10"/>
        <v>0</v>
      </c>
      <c r="G90" s="462"/>
      <c r="H90" s="452">
        <f t="shared" si="9"/>
        <v>0</v>
      </c>
      <c r="I90" s="462"/>
      <c r="J90" s="462"/>
      <c r="K90" s="462"/>
      <c r="L90" s="452">
        <f t="shared" si="11"/>
        <v>0</v>
      </c>
      <c r="M90" s="457">
        <f t="shared" si="8"/>
        <v>0</v>
      </c>
    </row>
    <row r="91" spans="1:13" ht="14" hidden="1">
      <c r="A91" s="448">
        <v>2640402</v>
      </c>
      <c r="B91" s="431" t="s">
        <v>112</v>
      </c>
      <c r="C91" s="439">
        <v>300000</v>
      </c>
      <c r="D91" s="452"/>
      <c r="E91" s="462"/>
      <c r="F91" s="452">
        <f t="shared" si="10"/>
        <v>0</v>
      </c>
      <c r="G91" s="462"/>
      <c r="H91" s="452">
        <f t="shared" si="9"/>
        <v>0</v>
      </c>
      <c r="I91" s="462"/>
      <c r="J91" s="462"/>
      <c r="K91" s="462"/>
      <c r="L91" s="452">
        <f t="shared" si="11"/>
        <v>0</v>
      </c>
      <c r="M91" s="457">
        <f t="shared" si="8"/>
        <v>0</v>
      </c>
    </row>
    <row r="92" spans="1:13" ht="14" hidden="1">
      <c r="A92" s="448">
        <v>2640403</v>
      </c>
      <c r="B92" s="431" t="s">
        <v>113</v>
      </c>
      <c r="C92" s="439">
        <v>0</v>
      </c>
      <c r="D92" s="452"/>
      <c r="E92" s="462"/>
      <c r="F92" s="452">
        <f t="shared" si="10"/>
        <v>0</v>
      </c>
      <c r="G92" s="462"/>
      <c r="H92" s="452">
        <f t="shared" si="9"/>
        <v>0</v>
      </c>
      <c r="I92" s="462"/>
      <c r="J92" s="462"/>
      <c r="K92" s="462"/>
      <c r="L92" s="452">
        <f t="shared" si="11"/>
        <v>0</v>
      </c>
      <c r="M92" s="457">
        <f t="shared" si="8"/>
        <v>0</v>
      </c>
    </row>
    <row r="93" spans="1:13" ht="56">
      <c r="A93" s="430">
        <v>2640599</v>
      </c>
      <c r="B93" s="431" t="s">
        <v>555</v>
      </c>
      <c r="C93" s="439">
        <v>0</v>
      </c>
      <c r="D93" s="452"/>
      <c r="E93" s="462"/>
      <c r="F93" s="452">
        <f t="shared" si="10"/>
        <v>0</v>
      </c>
      <c r="G93" s="462"/>
      <c r="H93" s="452">
        <f t="shared" si="9"/>
        <v>0</v>
      </c>
      <c r="I93" s="462"/>
      <c r="J93" s="462"/>
      <c r="K93" s="462">
        <v>35000000</v>
      </c>
      <c r="L93" s="452">
        <f t="shared" si="11"/>
        <v>35000000</v>
      </c>
      <c r="M93" s="457">
        <f t="shared" si="8"/>
        <v>35000000</v>
      </c>
    </row>
    <row r="94" spans="1:13" ht="28" hidden="1">
      <c r="A94" s="430">
        <v>2640502</v>
      </c>
      <c r="B94" s="431" t="s">
        <v>227</v>
      </c>
      <c r="C94" s="439">
        <v>0</v>
      </c>
      <c r="D94" s="452"/>
      <c r="E94" s="462"/>
      <c r="F94" s="452">
        <f t="shared" si="10"/>
        <v>0</v>
      </c>
      <c r="G94" s="462"/>
      <c r="H94" s="452">
        <f t="shared" si="9"/>
        <v>0</v>
      </c>
      <c r="I94" s="462"/>
      <c r="J94" s="462"/>
      <c r="K94" s="462"/>
      <c r="L94" s="452">
        <f t="shared" si="11"/>
        <v>0</v>
      </c>
      <c r="M94" s="457">
        <f t="shared" si="8"/>
        <v>0</v>
      </c>
    </row>
    <row r="95" spans="1:13" ht="28" hidden="1">
      <c r="A95" s="448">
        <v>2710102</v>
      </c>
      <c r="B95" s="431" t="s">
        <v>211</v>
      </c>
      <c r="C95" s="439">
        <v>0</v>
      </c>
      <c r="D95" s="452"/>
      <c r="E95" s="462"/>
      <c r="F95" s="452">
        <f t="shared" si="10"/>
        <v>0</v>
      </c>
      <c r="G95" s="462"/>
      <c r="H95" s="452">
        <f t="shared" si="9"/>
        <v>0</v>
      </c>
      <c r="I95" s="462"/>
      <c r="J95" s="462"/>
      <c r="K95" s="462"/>
      <c r="L95" s="452">
        <f t="shared" si="11"/>
        <v>0</v>
      </c>
      <c r="M95" s="457">
        <f t="shared" si="8"/>
        <v>0</v>
      </c>
    </row>
    <row r="96" spans="1:13" ht="28" hidden="1">
      <c r="A96" s="448">
        <v>2640599</v>
      </c>
      <c r="B96" s="431" t="s">
        <v>228</v>
      </c>
      <c r="C96" s="439">
        <v>0</v>
      </c>
      <c r="D96" s="452"/>
      <c r="E96" s="462"/>
      <c r="F96" s="452">
        <f t="shared" si="10"/>
        <v>0</v>
      </c>
      <c r="G96" s="462"/>
      <c r="H96" s="452">
        <f t="shared" si="9"/>
        <v>0</v>
      </c>
      <c r="I96" s="462"/>
      <c r="J96" s="462"/>
      <c r="K96" s="462"/>
      <c r="L96" s="452">
        <f t="shared" si="11"/>
        <v>0</v>
      </c>
      <c r="M96" s="457">
        <f t="shared" si="8"/>
        <v>0</v>
      </c>
    </row>
    <row r="97" spans="1:15" ht="28" hidden="1">
      <c r="A97" s="430">
        <v>2640599</v>
      </c>
      <c r="B97" s="431" t="s">
        <v>229</v>
      </c>
      <c r="C97" s="439">
        <v>0</v>
      </c>
      <c r="D97" s="452"/>
      <c r="E97" s="462"/>
      <c r="F97" s="452">
        <f t="shared" si="10"/>
        <v>0</v>
      </c>
      <c r="G97" s="462"/>
      <c r="H97" s="452">
        <f t="shared" si="9"/>
        <v>0</v>
      </c>
      <c r="I97" s="462"/>
      <c r="J97" s="462"/>
      <c r="K97" s="462"/>
      <c r="L97" s="452">
        <f t="shared" si="11"/>
        <v>0</v>
      </c>
      <c r="M97" s="457">
        <f t="shared" si="8"/>
        <v>0</v>
      </c>
    </row>
    <row r="98" spans="1:15" ht="14">
      <c r="A98" s="448">
        <v>3111001</v>
      </c>
      <c r="B98" s="431" t="s">
        <v>117</v>
      </c>
      <c r="C98" s="439">
        <v>0</v>
      </c>
      <c r="D98" s="452">
        <v>600000</v>
      </c>
      <c r="E98" s="462"/>
      <c r="F98" s="452">
        <f t="shared" si="10"/>
        <v>600000</v>
      </c>
      <c r="G98" s="462"/>
      <c r="H98" s="452">
        <f t="shared" si="9"/>
        <v>0</v>
      </c>
      <c r="I98" s="462"/>
      <c r="J98" s="462"/>
      <c r="K98" s="462">
        <v>400000</v>
      </c>
      <c r="L98" s="452">
        <f t="shared" si="11"/>
        <v>400000</v>
      </c>
      <c r="M98" s="457">
        <f t="shared" si="8"/>
        <v>1000000</v>
      </c>
    </row>
    <row r="99" spans="1:15" ht="14" hidden="1">
      <c r="A99" s="448">
        <v>3111002</v>
      </c>
      <c r="B99" s="431" t="s">
        <v>118</v>
      </c>
      <c r="C99" s="439">
        <v>0</v>
      </c>
      <c r="D99" s="452"/>
      <c r="E99" s="462"/>
      <c r="F99" s="452">
        <f t="shared" si="10"/>
        <v>0</v>
      </c>
      <c r="G99" s="462"/>
      <c r="H99" s="452">
        <f t="shared" si="9"/>
        <v>0</v>
      </c>
      <c r="I99" s="462"/>
      <c r="J99" s="462"/>
      <c r="K99" s="462"/>
      <c r="L99" s="452">
        <f t="shared" si="11"/>
        <v>0</v>
      </c>
      <c r="M99" s="457">
        <f t="shared" si="8"/>
        <v>0</v>
      </c>
    </row>
    <row r="100" spans="1:15" ht="28" hidden="1">
      <c r="A100" s="430">
        <v>3111003</v>
      </c>
      <c r="B100" s="431" t="s">
        <v>119</v>
      </c>
      <c r="C100" s="439">
        <v>0</v>
      </c>
      <c r="D100" s="452"/>
      <c r="E100" s="462"/>
      <c r="F100" s="452">
        <f t="shared" si="10"/>
        <v>0</v>
      </c>
      <c r="G100" s="462"/>
      <c r="H100" s="452">
        <f t="shared" si="9"/>
        <v>0</v>
      </c>
      <c r="I100" s="462"/>
      <c r="J100" s="462"/>
      <c r="K100" s="462"/>
      <c r="L100" s="452">
        <f t="shared" si="11"/>
        <v>0</v>
      </c>
      <c r="M100" s="457">
        <f t="shared" si="8"/>
        <v>0</v>
      </c>
    </row>
    <row r="101" spans="1:15" ht="14" hidden="1">
      <c r="A101" s="448">
        <v>3111107</v>
      </c>
      <c r="B101" s="431" t="s">
        <v>120</v>
      </c>
      <c r="C101" s="439">
        <v>13463</v>
      </c>
      <c r="D101" s="452"/>
      <c r="E101" s="462"/>
      <c r="F101" s="452">
        <f t="shared" si="10"/>
        <v>0</v>
      </c>
      <c r="G101" s="462"/>
      <c r="H101" s="452">
        <f t="shared" si="9"/>
        <v>0</v>
      </c>
      <c r="I101" s="462"/>
      <c r="J101" s="462"/>
      <c r="K101" s="462"/>
      <c r="L101" s="452">
        <f t="shared" si="11"/>
        <v>0</v>
      </c>
      <c r="M101" s="457">
        <f t="shared" si="8"/>
        <v>0</v>
      </c>
    </row>
    <row r="102" spans="1:15" ht="14" hidden="1">
      <c r="A102" s="430">
        <v>3111112</v>
      </c>
      <c r="B102" s="431" t="s">
        <v>230</v>
      </c>
      <c r="C102" s="439">
        <v>3495680</v>
      </c>
      <c r="D102" s="452"/>
      <c r="E102" s="462"/>
      <c r="F102" s="452">
        <f t="shared" si="10"/>
        <v>0</v>
      </c>
      <c r="G102" s="462"/>
      <c r="H102" s="452">
        <f t="shared" si="9"/>
        <v>0</v>
      </c>
      <c r="I102" s="462"/>
      <c r="J102" s="462"/>
      <c r="K102" s="462"/>
      <c r="L102" s="452">
        <f t="shared" si="11"/>
        <v>0</v>
      </c>
      <c r="M102" s="457">
        <f t="shared" si="8"/>
        <v>0</v>
      </c>
    </row>
    <row r="103" spans="1:15" s="423" customFormat="1" ht="14" hidden="1">
      <c r="A103" s="461">
        <v>3111305</v>
      </c>
      <c r="B103" s="452" t="s">
        <v>231</v>
      </c>
      <c r="C103" s="462">
        <v>50000</v>
      </c>
      <c r="D103" s="452"/>
      <c r="E103" s="462"/>
      <c r="F103" s="452">
        <f t="shared" si="10"/>
        <v>0</v>
      </c>
      <c r="G103" s="462"/>
      <c r="H103" s="452">
        <f t="shared" si="9"/>
        <v>0</v>
      </c>
      <c r="I103" s="462"/>
      <c r="J103" s="462"/>
      <c r="K103" s="462"/>
      <c r="L103" s="452">
        <f t="shared" si="11"/>
        <v>0</v>
      </c>
      <c r="M103" s="457">
        <f t="shared" si="8"/>
        <v>0</v>
      </c>
      <c r="N103" s="427"/>
      <c r="O103" s="427"/>
    </row>
    <row r="104" spans="1:15" s="423" customFormat="1" ht="28" hidden="1">
      <c r="A104" s="461">
        <v>3111401</v>
      </c>
      <c r="B104" s="452" t="s">
        <v>123</v>
      </c>
      <c r="C104" s="462">
        <v>500000</v>
      </c>
      <c r="D104" s="452"/>
      <c r="E104" s="462"/>
      <c r="F104" s="452">
        <f t="shared" si="10"/>
        <v>0</v>
      </c>
      <c r="G104" s="462"/>
      <c r="H104" s="452">
        <f t="shared" si="9"/>
        <v>0</v>
      </c>
      <c r="I104" s="462"/>
      <c r="J104" s="462"/>
      <c r="K104" s="462"/>
      <c r="L104" s="452">
        <f t="shared" si="11"/>
        <v>0</v>
      </c>
      <c r="M104" s="457">
        <f t="shared" si="8"/>
        <v>0</v>
      </c>
      <c r="N104" s="427"/>
      <c r="O104" s="427"/>
    </row>
    <row r="105" spans="1:15" ht="14" hidden="1">
      <c r="A105" s="461">
        <v>3111403</v>
      </c>
      <c r="B105" s="452" t="s">
        <v>232</v>
      </c>
      <c r="C105" s="439">
        <v>300000</v>
      </c>
      <c r="D105" s="452"/>
      <c r="E105" s="462"/>
      <c r="F105" s="452">
        <f>SUM(D105:E105)</f>
        <v>0</v>
      </c>
      <c r="G105" s="462"/>
      <c r="H105" s="452">
        <f t="shared" si="9"/>
        <v>0</v>
      </c>
      <c r="I105" s="462"/>
      <c r="J105" s="462"/>
      <c r="K105" s="462"/>
      <c r="L105" s="452">
        <f t="shared" si="11"/>
        <v>0</v>
      </c>
      <c r="M105" s="457">
        <f t="shared" si="8"/>
        <v>0</v>
      </c>
    </row>
    <row r="106" spans="1:15" ht="14" hidden="1">
      <c r="A106" s="461">
        <v>3111499</v>
      </c>
      <c r="B106" s="452" t="s">
        <v>233</v>
      </c>
      <c r="C106" s="439">
        <v>0</v>
      </c>
      <c r="D106" s="452"/>
      <c r="E106" s="462"/>
      <c r="F106" s="452">
        <f t="shared" si="10"/>
        <v>0</v>
      </c>
      <c r="G106" s="462"/>
      <c r="H106" s="452">
        <f t="shared" si="9"/>
        <v>0</v>
      </c>
      <c r="I106" s="462"/>
      <c r="J106" s="462"/>
      <c r="K106" s="462"/>
      <c r="L106" s="452">
        <f t="shared" si="11"/>
        <v>0</v>
      </c>
      <c r="M106" s="457">
        <f t="shared" si="8"/>
        <v>0</v>
      </c>
    </row>
    <row r="107" spans="1:15" ht="28" hidden="1">
      <c r="A107" s="461">
        <v>3111004</v>
      </c>
      <c r="B107" s="452" t="s">
        <v>234</v>
      </c>
      <c r="C107" s="439">
        <v>0</v>
      </c>
      <c r="D107" s="452"/>
      <c r="E107" s="462"/>
      <c r="F107" s="452">
        <f t="shared" si="10"/>
        <v>0</v>
      </c>
      <c r="G107" s="462"/>
      <c r="H107" s="452">
        <f t="shared" si="9"/>
        <v>0</v>
      </c>
      <c r="I107" s="462"/>
      <c r="J107" s="462"/>
      <c r="K107" s="462"/>
      <c r="L107" s="452">
        <f t="shared" si="11"/>
        <v>0</v>
      </c>
      <c r="M107" s="457">
        <f t="shared" si="8"/>
        <v>0</v>
      </c>
    </row>
    <row r="108" spans="1:15" ht="14" hidden="1">
      <c r="A108" s="463">
        <v>3111005</v>
      </c>
      <c r="B108" s="462" t="s">
        <v>235</v>
      </c>
      <c r="C108" s="439">
        <v>1975460</v>
      </c>
      <c r="D108" s="452"/>
      <c r="E108" s="462"/>
      <c r="F108" s="452">
        <f t="shared" si="10"/>
        <v>0</v>
      </c>
      <c r="G108" s="462"/>
      <c r="H108" s="452">
        <f t="shared" si="9"/>
        <v>0</v>
      </c>
      <c r="I108" s="462"/>
      <c r="J108" s="462"/>
      <c r="K108" s="462"/>
      <c r="L108" s="452">
        <f t="shared" si="11"/>
        <v>0</v>
      </c>
      <c r="M108" s="457">
        <f t="shared" si="8"/>
        <v>0</v>
      </c>
    </row>
    <row r="109" spans="1:15" ht="14" hidden="1">
      <c r="A109" s="461">
        <v>3110701</v>
      </c>
      <c r="B109" s="452" t="s">
        <v>126</v>
      </c>
      <c r="C109" s="439">
        <v>0</v>
      </c>
      <c r="D109" s="452"/>
      <c r="E109" s="462"/>
      <c r="F109" s="452">
        <f t="shared" si="10"/>
        <v>0</v>
      </c>
      <c r="G109" s="462"/>
      <c r="H109" s="452">
        <f t="shared" si="9"/>
        <v>0</v>
      </c>
      <c r="I109" s="462"/>
      <c r="J109" s="462"/>
      <c r="K109" s="462"/>
      <c r="L109" s="452">
        <f t="shared" si="11"/>
        <v>0</v>
      </c>
      <c r="M109" s="457">
        <f t="shared" si="8"/>
        <v>0</v>
      </c>
    </row>
    <row r="110" spans="1:15" ht="14" hidden="1">
      <c r="A110" s="464">
        <v>2810205</v>
      </c>
      <c r="B110" s="465" t="s">
        <v>111</v>
      </c>
      <c r="C110" s="439">
        <v>0</v>
      </c>
      <c r="D110" s="452"/>
      <c r="E110" s="462"/>
      <c r="F110" s="452">
        <f t="shared" si="10"/>
        <v>0</v>
      </c>
      <c r="G110" s="462"/>
      <c r="H110" s="452">
        <f t="shared" si="9"/>
        <v>0</v>
      </c>
      <c r="I110" s="462"/>
      <c r="J110" s="462"/>
      <c r="K110" s="462"/>
      <c r="L110" s="452">
        <f t="shared" si="11"/>
        <v>0</v>
      </c>
      <c r="M110" s="457">
        <f t="shared" si="8"/>
        <v>0</v>
      </c>
    </row>
    <row r="111" spans="1:15" ht="14">
      <c r="A111" s="449"/>
      <c r="B111" s="450" t="s">
        <v>128</v>
      </c>
      <c r="C111" s="466">
        <v>59727468</v>
      </c>
      <c r="D111" s="466">
        <f>SUM(D17:D110)</f>
        <v>15255000</v>
      </c>
      <c r="E111" s="466">
        <f t="shared" ref="E111:L111" si="12">SUM(E17:E110)</f>
        <v>0</v>
      </c>
      <c r="F111" s="466">
        <f t="shared" si="12"/>
        <v>15255000</v>
      </c>
      <c r="G111" s="466">
        <f t="shared" si="12"/>
        <v>2380000</v>
      </c>
      <c r="H111" s="466">
        <f t="shared" si="12"/>
        <v>2380000</v>
      </c>
      <c r="I111" s="466">
        <f t="shared" si="12"/>
        <v>0</v>
      </c>
      <c r="J111" s="466">
        <f t="shared" si="12"/>
        <v>0</v>
      </c>
      <c r="K111" s="466">
        <f t="shared" si="12"/>
        <v>41765000</v>
      </c>
      <c r="L111" s="466">
        <f t="shared" si="12"/>
        <v>41765000</v>
      </c>
      <c r="M111" s="457">
        <f t="shared" si="8"/>
        <v>59400000</v>
      </c>
    </row>
    <row r="112" spans="1:15" ht="14">
      <c r="A112" s="430"/>
      <c r="B112" s="437" t="s">
        <v>129</v>
      </c>
      <c r="C112" s="439"/>
      <c r="D112" s="439"/>
      <c r="E112" s="431"/>
      <c r="F112" s="452"/>
      <c r="G112" s="462"/>
      <c r="H112" s="452"/>
      <c r="I112" s="462"/>
      <c r="J112" s="452"/>
      <c r="K112" s="452"/>
      <c r="L112" s="452"/>
      <c r="M112" s="457"/>
    </row>
    <row r="113" spans="1:15" ht="14">
      <c r="A113" s="461">
        <v>2220101</v>
      </c>
      <c r="B113" s="452" t="s">
        <v>130</v>
      </c>
      <c r="C113" s="439">
        <v>1400000</v>
      </c>
      <c r="D113" s="439">
        <v>700000</v>
      </c>
      <c r="E113" s="439"/>
      <c r="F113" s="452">
        <f>SUM(D113:E113)</f>
        <v>700000</v>
      </c>
      <c r="G113" s="462"/>
      <c r="H113" s="452">
        <f>SUM(G113)</f>
        <v>0</v>
      </c>
      <c r="I113" s="462"/>
      <c r="J113" s="423"/>
      <c r="K113" s="462"/>
      <c r="L113" s="452">
        <f>SUM(I113:K113)</f>
        <v>0</v>
      </c>
      <c r="M113" s="457">
        <f t="shared" si="8"/>
        <v>700000</v>
      </c>
    </row>
    <row r="114" spans="1:15" ht="14" hidden="1">
      <c r="A114" s="461">
        <v>2220103</v>
      </c>
      <c r="B114" s="452" t="s">
        <v>131</v>
      </c>
      <c r="C114" s="439">
        <v>0</v>
      </c>
      <c r="D114" s="467"/>
      <c r="E114" s="439"/>
      <c r="F114" s="452">
        <f t="shared" ref="F114:F123" si="13">SUM(D114:E114)</f>
        <v>0</v>
      </c>
      <c r="G114" s="462"/>
      <c r="H114" s="452">
        <f t="shared" ref="H114:H123" si="14">SUM(G114)</f>
        <v>0</v>
      </c>
      <c r="I114" s="462"/>
      <c r="J114" s="462"/>
      <c r="K114" s="462"/>
      <c r="L114" s="452">
        <f t="shared" ref="L114:L123" si="15">SUM(I114:K114)</f>
        <v>0</v>
      </c>
      <c r="M114" s="457">
        <f t="shared" si="8"/>
        <v>0</v>
      </c>
    </row>
    <row r="115" spans="1:15" ht="28" hidden="1">
      <c r="A115" s="461">
        <v>2220201</v>
      </c>
      <c r="B115" s="452" t="s">
        <v>132</v>
      </c>
      <c r="C115" s="439">
        <v>0</v>
      </c>
      <c r="D115" s="467"/>
      <c r="E115" s="439"/>
      <c r="F115" s="452">
        <f t="shared" si="13"/>
        <v>0</v>
      </c>
      <c r="G115" s="462"/>
      <c r="H115" s="452">
        <f t="shared" si="14"/>
        <v>0</v>
      </c>
      <c r="I115" s="462"/>
      <c r="J115" s="462"/>
      <c r="K115" s="462"/>
      <c r="L115" s="452">
        <f t="shared" si="15"/>
        <v>0</v>
      </c>
      <c r="M115" s="457">
        <f t="shared" si="8"/>
        <v>0</v>
      </c>
    </row>
    <row r="116" spans="1:15" ht="14">
      <c r="A116" s="461">
        <v>2220202</v>
      </c>
      <c r="B116" s="452" t="s">
        <v>133</v>
      </c>
      <c r="C116" s="439">
        <v>0</v>
      </c>
      <c r="D116" s="467">
        <v>150000</v>
      </c>
      <c r="E116" s="439"/>
      <c r="F116" s="452">
        <f t="shared" si="13"/>
        <v>150000</v>
      </c>
      <c r="G116" s="462"/>
      <c r="H116" s="452">
        <f t="shared" si="14"/>
        <v>0</v>
      </c>
      <c r="I116" s="462"/>
      <c r="J116" s="462"/>
      <c r="K116" s="462"/>
      <c r="L116" s="452">
        <f t="shared" si="15"/>
        <v>0</v>
      </c>
      <c r="M116" s="457">
        <f t="shared" si="8"/>
        <v>150000</v>
      </c>
    </row>
    <row r="117" spans="1:15" ht="28" hidden="1">
      <c r="A117" s="461">
        <v>2220203</v>
      </c>
      <c r="B117" s="452" t="s">
        <v>134</v>
      </c>
      <c r="C117" s="439">
        <v>0</v>
      </c>
      <c r="D117" s="439"/>
      <c r="E117" s="439"/>
      <c r="F117" s="452">
        <f t="shared" si="13"/>
        <v>0</v>
      </c>
      <c r="G117" s="462"/>
      <c r="H117" s="452">
        <f t="shared" si="14"/>
        <v>0</v>
      </c>
      <c r="I117" s="462"/>
      <c r="J117" s="462"/>
      <c r="K117" s="462"/>
      <c r="L117" s="452">
        <f t="shared" si="15"/>
        <v>0</v>
      </c>
      <c r="M117" s="457">
        <f t="shared" si="8"/>
        <v>0</v>
      </c>
    </row>
    <row r="118" spans="1:15" ht="14" hidden="1">
      <c r="A118" s="461">
        <v>2220204</v>
      </c>
      <c r="B118" s="452" t="s">
        <v>135</v>
      </c>
      <c r="C118" s="439">
        <v>0</v>
      </c>
      <c r="D118" s="439"/>
      <c r="E118" s="439"/>
      <c r="F118" s="452">
        <f t="shared" si="13"/>
        <v>0</v>
      </c>
      <c r="G118" s="462"/>
      <c r="H118" s="452">
        <f t="shared" si="14"/>
        <v>0</v>
      </c>
      <c r="I118" s="462"/>
      <c r="J118" s="462"/>
      <c r="K118" s="462"/>
      <c r="L118" s="452">
        <f t="shared" si="15"/>
        <v>0</v>
      </c>
      <c r="M118" s="457">
        <f t="shared" si="8"/>
        <v>0</v>
      </c>
    </row>
    <row r="119" spans="1:15" ht="28">
      <c r="A119" s="461">
        <v>2220205</v>
      </c>
      <c r="B119" s="452" t="s">
        <v>136</v>
      </c>
      <c r="C119" s="439">
        <v>0</v>
      </c>
      <c r="D119" s="439">
        <v>500000</v>
      </c>
      <c r="E119" s="439"/>
      <c r="F119" s="452">
        <f t="shared" si="13"/>
        <v>500000</v>
      </c>
      <c r="G119" s="462"/>
      <c r="H119" s="452">
        <f t="shared" si="14"/>
        <v>0</v>
      </c>
      <c r="I119" s="462"/>
      <c r="J119" s="462"/>
      <c r="K119" s="462"/>
      <c r="L119" s="452">
        <f t="shared" si="15"/>
        <v>0</v>
      </c>
      <c r="M119" s="457">
        <f t="shared" si="8"/>
        <v>500000</v>
      </c>
    </row>
    <row r="120" spans="1:15" ht="28" hidden="1">
      <c r="A120" s="461">
        <v>2220209</v>
      </c>
      <c r="B120" s="452" t="s">
        <v>137</v>
      </c>
      <c r="C120" s="439">
        <v>500000</v>
      </c>
      <c r="D120" s="439"/>
      <c r="E120" s="439"/>
      <c r="F120" s="452">
        <f t="shared" si="13"/>
        <v>0</v>
      </c>
      <c r="G120" s="462"/>
      <c r="H120" s="452">
        <f t="shared" si="14"/>
        <v>0</v>
      </c>
      <c r="I120" s="462"/>
      <c r="J120" s="462"/>
      <c r="K120" s="462"/>
      <c r="L120" s="452">
        <f t="shared" si="15"/>
        <v>0</v>
      </c>
      <c r="M120" s="457">
        <f t="shared" si="8"/>
        <v>0</v>
      </c>
    </row>
    <row r="121" spans="1:15" ht="28">
      <c r="A121" s="461">
        <v>2220210</v>
      </c>
      <c r="B121" s="452" t="s">
        <v>138</v>
      </c>
      <c r="C121" s="439">
        <v>0</v>
      </c>
      <c r="D121" s="439">
        <v>150000</v>
      </c>
      <c r="E121" s="439"/>
      <c r="F121" s="452">
        <f t="shared" si="13"/>
        <v>150000</v>
      </c>
      <c r="G121" s="462"/>
      <c r="H121" s="452">
        <f t="shared" si="14"/>
        <v>0</v>
      </c>
      <c r="I121" s="462"/>
      <c r="J121" s="462"/>
      <c r="K121" s="462">
        <v>100000</v>
      </c>
      <c r="L121" s="452">
        <f t="shared" si="15"/>
        <v>100000</v>
      </c>
      <c r="M121" s="457">
        <f t="shared" si="8"/>
        <v>250000</v>
      </c>
    </row>
    <row r="122" spans="1:15" ht="14" hidden="1">
      <c r="A122" s="461">
        <v>2220299</v>
      </c>
      <c r="B122" s="452" t="s">
        <v>139</v>
      </c>
      <c r="C122" s="439">
        <v>100000</v>
      </c>
      <c r="D122" s="467"/>
      <c r="E122" s="439"/>
      <c r="F122" s="452">
        <f t="shared" si="13"/>
        <v>0</v>
      </c>
      <c r="G122" s="462"/>
      <c r="H122" s="452">
        <f t="shared" si="14"/>
        <v>0</v>
      </c>
      <c r="I122" s="462"/>
      <c r="J122" s="462"/>
      <c r="K122" s="462"/>
      <c r="L122" s="452">
        <f t="shared" si="15"/>
        <v>0</v>
      </c>
      <c r="M122" s="457">
        <f t="shared" si="8"/>
        <v>0</v>
      </c>
    </row>
    <row r="123" spans="1:15" ht="28" hidden="1">
      <c r="A123" s="461">
        <v>4130299</v>
      </c>
      <c r="B123" s="452" t="s">
        <v>237</v>
      </c>
      <c r="C123" s="439">
        <v>0</v>
      </c>
      <c r="D123" s="431"/>
      <c r="E123" s="439"/>
      <c r="F123" s="452">
        <f t="shared" si="13"/>
        <v>0</v>
      </c>
      <c r="G123" s="462"/>
      <c r="H123" s="452">
        <f t="shared" si="14"/>
        <v>0</v>
      </c>
      <c r="I123" s="462"/>
      <c r="J123" s="462"/>
      <c r="K123" s="462"/>
      <c r="L123" s="452">
        <f t="shared" si="15"/>
        <v>0</v>
      </c>
      <c r="M123" s="457">
        <f t="shared" si="8"/>
        <v>0</v>
      </c>
    </row>
    <row r="124" spans="1:15" ht="14">
      <c r="A124" s="449"/>
      <c r="B124" s="450" t="s">
        <v>128</v>
      </c>
      <c r="C124" s="466">
        <v>2000000</v>
      </c>
      <c r="D124" s="466">
        <f>SUM(D113:D123)</f>
        <v>1500000</v>
      </c>
      <c r="E124" s="466">
        <f t="shared" ref="E124:L124" si="16">SUM(E113:E123)</f>
        <v>0</v>
      </c>
      <c r="F124" s="466">
        <f t="shared" si="16"/>
        <v>1500000</v>
      </c>
      <c r="G124" s="466">
        <f t="shared" si="16"/>
        <v>0</v>
      </c>
      <c r="H124" s="466">
        <f t="shared" si="16"/>
        <v>0</v>
      </c>
      <c r="I124" s="466">
        <f t="shared" si="16"/>
        <v>0</v>
      </c>
      <c r="J124" s="466">
        <f t="shared" si="16"/>
        <v>0</v>
      </c>
      <c r="K124" s="466">
        <f t="shared" si="16"/>
        <v>100000</v>
      </c>
      <c r="L124" s="466">
        <f t="shared" si="16"/>
        <v>100000</v>
      </c>
      <c r="M124" s="457">
        <f t="shared" si="8"/>
        <v>1600000</v>
      </c>
    </row>
    <row r="125" spans="1:15" ht="14">
      <c r="A125" s="430"/>
      <c r="B125" s="438" t="s">
        <v>141</v>
      </c>
      <c r="C125" s="439"/>
      <c r="D125" s="439"/>
      <c r="E125" s="431"/>
      <c r="F125" s="452"/>
      <c r="G125" s="462"/>
      <c r="H125" s="452"/>
      <c r="I125" s="462"/>
      <c r="J125" s="452"/>
      <c r="K125" s="452"/>
      <c r="L125" s="452"/>
      <c r="M125" s="457"/>
    </row>
    <row r="126" spans="1:15" s="423" customFormat="1" ht="28">
      <c r="A126" s="468">
        <v>4130299</v>
      </c>
      <c r="B126" s="469" t="s">
        <v>237</v>
      </c>
      <c r="C126" s="470"/>
      <c r="D126" s="470">
        <v>15000000</v>
      </c>
      <c r="E126" s="470"/>
      <c r="F126" s="476">
        <f>SUM(D126:E126)</f>
        <v>15000000</v>
      </c>
      <c r="G126" s="462"/>
      <c r="H126" s="476">
        <f>SUM(G126)</f>
        <v>0</v>
      </c>
      <c r="I126" s="462"/>
      <c r="J126" s="462"/>
      <c r="K126" s="462"/>
      <c r="L126" s="476">
        <f t="shared" ref="L126:L130" si="17">SUM(I126:K126)</f>
        <v>0</v>
      </c>
      <c r="M126" s="471">
        <f t="shared" si="8"/>
        <v>15000000</v>
      </c>
      <c r="N126" s="472"/>
      <c r="O126" s="427"/>
    </row>
    <row r="127" spans="1:15" s="424" customFormat="1" ht="39" hidden="1">
      <c r="A127" s="473">
        <v>2640503</v>
      </c>
      <c r="B127" s="474" t="s">
        <v>922</v>
      </c>
      <c r="C127" s="470"/>
      <c r="D127" s="470"/>
      <c r="E127" s="470"/>
      <c r="F127" s="476">
        <f>SUM(D127:E127)</f>
        <v>0</v>
      </c>
      <c r="G127" s="462"/>
      <c r="H127" s="476">
        <f>SUM(G127)</f>
        <v>0</v>
      </c>
      <c r="I127" s="462"/>
      <c r="J127" s="462"/>
      <c r="K127" s="462"/>
      <c r="L127" s="476">
        <f t="shared" si="17"/>
        <v>0</v>
      </c>
      <c r="M127" s="471">
        <f t="shared" si="8"/>
        <v>0</v>
      </c>
      <c r="O127" s="425"/>
    </row>
    <row r="128" spans="1:15" s="424" customFormat="1" ht="28">
      <c r="A128" s="475">
        <v>3110504</v>
      </c>
      <c r="B128" s="476" t="s">
        <v>838</v>
      </c>
      <c r="C128" s="470"/>
      <c r="D128" s="470">
        <v>19362517</v>
      </c>
      <c r="E128" s="470"/>
      <c r="F128" s="476">
        <f>SUM(D128:E128)</f>
        <v>19362517</v>
      </c>
      <c r="G128" s="462"/>
      <c r="H128" s="476">
        <f>SUM(G128)</f>
        <v>0</v>
      </c>
      <c r="I128" s="462"/>
      <c r="J128" s="462"/>
      <c r="K128" s="462"/>
      <c r="L128" s="476">
        <f t="shared" si="17"/>
        <v>0</v>
      </c>
      <c r="M128" s="471">
        <f t="shared" si="8"/>
        <v>19362517</v>
      </c>
      <c r="O128" s="425"/>
    </row>
    <row r="129" spans="1:13" ht="28">
      <c r="A129" s="236">
        <v>3111504</v>
      </c>
      <c r="B129" s="237" t="s">
        <v>143</v>
      </c>
      <c r="C129" s="470"/>
      <c r="D129" s="470">
        <v>17500000</v>
      </c>
      <c r="E129" s="477"/>
      <c r="F129" s="476">
        <f>SUM(D129:E129)</f>
        <v>17500000</v>
      </c>
      <c r="G129" s="462"/>
      <c r="H129" s="476">
        <f>SUM(G129)</f>
        <v>0</v>
      </c>
      <c r="I129" s="462"/>
      <c r="J129" s="462"/>
      <c r="K129" s="462"/>
      <c r="L129" s="476">
        <f t="shared" si="17"/>
        <v>0</v>
      </c>
      <c r="M129" s="471">
        <f t="shared" si="8"/>
        <v>17500000</v>
      </c>
    </row>
    <row r="130" spans="1:13" s="425" customFormat="1" ht="14" hidden="1">
      <c r="A130" s="478">
        <v>3110504</v>
      </c>
      <c r="B130" s="479" t="s">
        <v>142</v>
      </c>
      <c r="C130" s="470"/>
      <c r="D130" s="470"/>
      <c r="E130" s="470"/>
      <c r="F130" s="476">
        <f>SUM(D130:E130)</f>
        <v>0</v>
      </c>
      <c r="G130" s="462"/>
      <c r="H130" s="476">
        <f>SUM(G130)</f>
        <v>0</v>
      </c>
      <c r="I130" s="462"/>
      <c r="J130" s="462"/>
      <c r="K130" s="462"/>
      <c r="L130" s="476">
        <f t="shared" si="17"/>
        <v>0</v>
      </c>
      <c r="M130" s="471">
        <f t="shared" si="8"/>
        <v>0</v>
      </c>
    </row>
    <row r="131" spans="1:13" ht="14">
      <c r="A131" s="480"/>
      <c r="B131" s="481" t="s">
        <v>128</v>
      </c>
      <c r="C131" s="482"/>
      <c r="D131" s="482">
        <f>SUM(D126:D130)</f>
        <v>51862517</v>
      </c>
      <c r="E131" s="482">
        <f t="shared" ref="E131:L131" si="18">SUM(E126:E130)</f>
        <v>0</v>
      </c>
      <c r="F131" s="482">
        <f t="shared" si="18"/>
        <v>51862517</v>
      </c>
      <c r="G131" s="482">
        <f t="shared" si="18"/>
        <v>0</v>
      </c>
      <c r="H131" s="482">
        <f t="shared" si="18"/>
        <v>0</v>
      </c>
      <c r="I131" s="482">
        <f t="shared" si="18"/>
        <v>0</v>
      </c>
      <c r="J131" s="482">
        <f t="shared" si="18"/>
        <v>0</v>
      </c>
      <c r="K131" s="482">
        <f t="shared" si="18"/>
        <v>0</v>
      </c>
      <c r="L131" s="482">
        <f t="shared" si="18"/>
        <v>0</v>
      </c>
      <c r="M131" s="471">
        <f t="shared" si="8"/>
        <v>51862517</v>
      </c>
    </row>
    <row r="132" spans="1:13" ht="14">
      <c r="A132" s="483"/>
      <c r="B132" s="477"/>
      <c r="C132" s="477"/>
      <c r="D132" s="477"/>
      <c r="E132" s="469"/>
      <c r="F132" s="476"/>
      <c r="G132" s="470"/>
      <c r="H132" s="476"/>
      <c r="I132" s="470"/>
      <c r="J132" s="476"/>
      <c r="K132" s="476"/>
      <c r="L132" s="476"/>
      <c r="M132" s="471"/>
    </row>
    <row r="133" spans="1:13" ht="14">
      <c r="A133" s="484"/>
      <c r="B133" s="485" t="s">
        <v>13</v>
      </c>
      <c r="C133" s="486">
        <f>SUM(C130+C124+C111+C15)</f>
        <v>92646878</v>
      </c>
      <c r="D133" s="486">
        <f>SUM(D131+D124+D111+D15)</f>
        <v>104146417</v>
      </c>
      <c r="E133" s="486">
        <f t="shared" ref="E133:L133" si="19">SUM(E131+E124+E111+E15)</f>
        <v>0</v>
      </c>
      <c r="F133" s="486">
        <f t="shared" si="19"/>
        <v>104146417</v>
      </c>
      <c r="G133" s="486">
        <f t="shared" si="19"/>
        <v>2380000</v>
      </c>
      <c r="H133" s="486">
        <f t="shared" si="19"/>
        <v>2380000</v>
      </c>
      <c r="I133" s="486">
        <f t="shared" si="19"/>
        <v>0</v>
      </c>
      <c r="J133" s="486">
        <f t="shared" si="19"/>
        <v>0</v>
      </c>
      <c r="K133" s="486">
        <f t="shared" si="19"/>
        <v>50516423</v>
      </c>
      <c r="L133" s="486">
        <f t="shared" si="19"/>
        <v>50516423</v>
      </c>
      <c r="M133" s="471">
        <f>SUM(L133+H133+F133)</f>
        <v>157042840</v>
      </c>
    </row>
    <row r="134" spans="1:13">
      <c r="A134" s="487"/>
      <c r="B134" s="423"/>
      <c r="C134" s="423"/>
      <c r="D134" s="423"/>
      <c r="E134" s="423"/>
      <c r="F134" s="423"/>
      <c r="G134" s="423"/>
      <c r="H134" s="423"/>
      <c r="I134" s="423"/>
      <c r="J134" s="423"/>
      <c r="K134" s="423"/>
      <c r="L134" s="423"/>
      <c r="M134" s="491"/>
    </row>
    <row r="135" spans="1:13">
      <c r="A135" s="487"/>
      <c r="B135" s="423"/>
      <c r="C135" s="423"/>
      <c r="D135" s="423"/>
      <c r="E135" s="423"/>
      <c r="F135" s="423"/>
      <c r="G135" s="423"/>
      <c r="H135" s="423"/>
      <c r="I135" s="423"/>
      <c r="J135" s="423"/>
      <c r="K135" s="423"/>
      <c r="L135" s="423"/>
      <c r="M135" s="472"/>
    </row>
    <row r="136" spans="1:13">
      <c r="A136" s="487"/>
      <c r="B136" s="488" t="s">
        <v>144</v>
      </c>
      <c r="C136" s="423"/>
      <c r="D136" s="423"/>
      <c r="E136" s="423"/>
      <c r="F136" s="423"/>
      <c r="G136" s="423"/>
      <c r="H136" s="489"/>
      <c r="I136" s="489"/>
      <c r="J136" s="489"/>
      <c r="K136" s="489"/>
      <c r="L136" s="423"/>
      <c r="M136" s="423">
        <f>M133</f>
        <v>157042840</v>
      </c>
    </row>
    <row r="137" spans="1:13">
      <c r="A137" s="487"/>
      <c r="B137" s="488" t="s">
        <v>145</v>
      </c>
      <c r="C137" s="423"/>
      <c r="D137" s="423"/>
      <c r="E137" s="423"/>
      <c r="F137" s="423"/>
      <c r="G137" s="423"/>
      <c r="H137" s="489"/>
      <c r="I137" s="489"/>
      <c r="J137" s="489"/>
      <c r="K137" s="489"/>
      <c r="L137" s="423"/>
      <c r="M137" s="423">
        <f>SUM(M124+M111+M15)</f>
        <v>105180323</v>
      </c>
    </row>
    <row r="138" spans="1:13">
      <c r="A138" s="487"/>
      <c r="B138" s="488" t="s">
        <v>141</v>
      </c>
      <c r="C138" s="423"/>
      <c r="D138" s="423"/>
      <c r="E138" s="423"/>
      <c r="F138" s="423"/>
      <c r="G138" s="423"/>
      <c r="H138" s="489"/>
      <c r="I138" s="489"/>
      <c r="J138" s="489"/>
      <c r="K138" s="489"/>
      <c r="L138" s="423"/>
      <c r="M138" s="423">
        <f>M136-M137</f>
        <v>51862517</v>
      </c>
    </row>
    <row r="139" spans="1:13">
      <c r="A139" s="487"/>
      <c r="B139" s="488"/>
      <c r="C139" s="423"/>
      <c r="D139" s="423"/>
      <c r="E139" s="423"/>
      <c r="F139" s="423"/>
      <c r="G139" s="423"/>
      <c r="H139" s="489"/>
      <c r="I139" s="489"/>
      <c r="J139" s="489"/>
      <c r="K139" s="489"/>
      <c r="L139" s="423"/>
      <c r="M139" s="423"/>
    </row>
    <row r="140" spans="1:13">
      <c r="A140" s="487"/>
      <c r="B140" s="488" t="s">
        <v>146</v>
      </c>
      <c r="C140" s="423"/>
      <c r="D140" s="423"/>
      <c r="E140" s="423"/>
      <c r="F140" s="423"/>
      <c r="G140" s="423"/>
      <c r="H140" s="489"/>
      <c r="I140" s="489"/>
      <c r="J140" s="489"/>
      <c r="K140" s="489"/>
      <c r="L140" s="423"/>
      <c r="M140" s="423">
        <f>M137</f>
        <v>105180323</v>
      </c>
    </row>
    <row r="141" spans="1:13">
      <c r="A141" s="487"/>
      <c r="B141" s="488" t="s">
        <v>147</v>
      </c>
      <c r="C141" s="423"/>
      <c r="D141" s="423"/>
      <c r="E141" s="423"/>
      <c r="F141" s="423"/>
      <c r="G141" s="423"/>
      <c r="H141" s="490"/>
      <c r="I141" s="489"/>
      <c r="J141" s="489"/>
      <c r="K141" s="489"/>
      <c r="L141" s="423"/>
      <c r="M141" s="423">
        <f>M15</f>
        <v>44180323</v>
      </c>
    </row>
    <row r="142" spans="1:13">
      <c r="A142" s="487"/>
      <c r="B142" s="423" t="s">
        <v>148</v>
      </c>
      <c r="C142" s="423"/>
      <c r="D142" s="423"/>
      <c r="E142" s="423"/>
      <c r="F142" s="423"/>
      <c r="G142" s="423"/>
      <c r="H142" s="489"/>
      <c r="I142" s="489"/>
      <c r="J142" s="489"/>
      <c r="K142" s="489"/>
      <c r="L142" s="423"/>
      <c r="M142" s="423">
        <f>M140-M141</f>
        <v>61000000</v>
      </c>
    </row>
    <row r="143" spans="1:13">
      <c r="A143" s="487"/>
      <c r="B143" s="423"/>
      <c r="C143" s="423"/>
      <c r="D143" s="423"/>
      <c r="E143" s="423"/>
      <c r="F143" s="423"/>
      <c r="G143" s="423"/>
      <c r="H143" s="423"/>
      <c r="I143" s="423"/>
      <c r="J143" s="423"/>
      <c r="K143" s="423"/>
      <c r="L143" s="423"/>
      <c r="M143" s="423"/>
    </row>
    <row r="144" spans="1:13">
      <c r="A144" s="487"/>
      <c r="B144" s="423"/>
      <c r="C144" s="423"/>
      <c r="D144" s="423"/>
      <c r="E144" s="423"/>
      <c r="F144" s="423"/>
      <c r="G144" s="423"/>
      <c r="H144" s="423"/>
      <c r="I144" s="423"/>
      <c r="J144" s="423"/>
      <c r="K144" s="423"/>
      <c r="L144" s="423"/>
      <c r="M144" s="423"/>
    </row>
    <row r="145" spans="1:13">
      <c r="A145" s="487"/>
      <c r="B145" s="423"/>
      <c r="C145" s="423"/>
      <c r="D145" s="423"/>
      <c r="E145" s="423"/>
      <c r="F145" s="423"/>
      <c r="G145" s="423"/>
      <c r="H145" s="423"/>
      <c r="I145" s="423"/>
      <c r="J145" s="423"/>
      <c r="K145" s="423"/>
      <c r="L145" s="423"/>
      <c r="M145" s="423"/>
    </row>
    <row r="146" spans="1:13">
      <c r="A146" s="487"/>
      <c r="B146" s="423"/>
      <c r="C146" s="423"/>
      <c r="D146" s="423"/>
      <c r="E146" s="423"/>
      <c r="F146" s="423"/>
      <c r="G146" s="423"/>
      <c r="H146" s="423"/>
      <c r="I146" s="423"/>
      <c r="J146" s="423"/>
      <c r="K146" s="423"/>
      <c r="L146" s="423"/>
      <c r="M146" s="423"/>
    </row>
    <row r="147" spans="1:13">
      <c r="A147" s="487"/>
      <c r="B147" s="423"/>
      <c r="C147" s="423"/>
      <c r="D147" s="423"/>
      <c r="E147" s="423"/>
      <c r="F147" s="423"/>
      <c r="G147" s="423"/>
      <c r="H147" s="423"/>
      <c r="I147" s="423"/>
      <c r="J147" s="423"/>
      <c r="K147" s="423"/>
      <c r="L147" s="423"/>
      <c r="M147" s="423"/>
    </row>
    <row r="148" spans="1:13">
      <c r="A148" s="487"/>
      <c r="B148" s="423"/>
      <c r="C148" s="423"/>
      <c r="D148" s="423"/>
      <c r="E148" s="423"/>
      <c r="F148" s="423"/>
      <c r="G148" s="423"/>
      <c r="H148" s="423"/>
      <c r="I148" s="423"/>
      <c r="J148" s="423"/>
      <c r="K148" s="423"/>
      <c r="L148" s="423"/>
      <c r="M148" s="423"/>
    </row>
    <row r="149" spans="1:13">
      <c r="A149" s="487"/>
      <c r="B149" s="423"/>
      <c r="C149" s="423"/>
      <c r="D149" s="423"/>
      <c r="E149" s="423"/>
      <c r="F149" s="423"/>
      <c r="G149" s="423"/>
      <c r="H149" s="423"/>
      <c r="I149" s="423"/>
      <c r="J149" s="423"/>
      <c r="K149" s="423"/>
      <c r="L149" s="423"/>
      <c r="M149" s="423"/>
    </row>
    <row r="150" spans="1:13">
      <c r="A150" s="487"/>
      <c r="B150" s="423"/>
      <c r="C150" s="423"/>
      <c r="D150" s="423"/>
      <c r="E150" s="423"/>
      <c r="F150" s="423"/>
      <c r="G150" s="423"/>
      <c r="H150" s="423"/>
      <c r="I150" s="423"/>
      <c r="J150" s="423"/>
      <c r="K150" s="423"/>
      <c r="L150" s="423"/>
      <c r="M150" s="423"/>
    </row>
    <row r="151" spans="1:13">
      <c r="A151" s="487"/>
      <c r="B151" s="423"/>
      <c r="C151" s="423"/>
      <c r="D151" s="423"/>
      <c r="E151" s="423"/>
      <c r="F151" s="423"/>
      <c r="G151" s="423"/>
      <c r="H151" s="423"/>
      <c r="I151" s="423"/>
      <c r="J151" s="423"/>
      <c r="K151" s="423"/>
      <c r="L151" s="423"/>
      <c r="M151" s="423"/>
    </row>
    <row r="152" spans="1:13">
      <c r="A152" s="487"/>
      <c r="B152" s="423"/>
      <c r="C152" s="423"/>
      <c r="D152" s="423"/>
      <c r="E152" s="423"/>
      <c r="F152" s="423"/>
      <c r="G152" s="423"/>
      <c r="H152" s="423"/>
      <c r="I152" s="423"/>
      <c r="J152" s="423"/>
      <c r="K152" s="423"/>
      <c r="L152" s="423"/>
      <c r="M152" s="423"/>
    </row>
    <row r="153" spans="1:13">
      <c r="A153" s="487"/>
      <c r="B153" s="423"/>
      <c r="C153" s="423"/>
      <c r="D153" s="423"/>
      <c r="E153" s="423"/>
      <c r="F153" s="423"/>
      <c r="G153" s="423"/>
      <c r="H153" s="423"/>
      <c r="I153" s="423"/>
      <c r="J153" s="423"/>
      <c r="K153" s="423"/>
      <c r="L153" s="423"/>
      <c r="M153" s="423"/>
    </row>
    <row r="154" spans="1:13">
      <c r="A154" s="487"/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423"/>
      <c r="M154" s="423"/>
    </row>
    <row r="155" spans="1:13">
      <c r="A155" s="487"/>
      <c r="B155" s="423"/>
      <c r="C155" s="423"/>
      <c r="D155" s="423"/>
      <c r="E155" s="423"/>
      <c r="F155" s="423"/>
      <c r="G155" s="423"/>
      <c r="H155" s="423"/>
      <c r="I155" s="423"/>
      <c r="J155" s="423"/>
      <c r="K155" s="423"/>
      <c r="L155" s="423"/>
      <c r="M155" s="423"/>
    </row>
    <row r="156" spans="1:13">
      <c r="A156" s="487"/>
      <c r="B156" s="423"/>
      <c r="C156" s="423"/>
      <c r="D156" s="423"/>
      <c r="E156" s="423"/>
      <c r="F156" s="423"/>
      <c r="G156" s="423"/>
      <c r="H156" s="423"/>
      <c r="I156" s="423"/>
      <c r="J156" s="423"/>
      <c r="K156" s="423"/>
      <c r="L156" s="423"/>
      <c r="M156" s="423"/>
    </row>
    <row r="157" spans="1:13">
      <c r="A157" s="487"/>
      <c r="B157" s="423"/>
      <c r="C157" s="423"/>
      <c r="D157" s="423"/>
      <c r="E157" s="423"/>
      <c r="F157" s="423"/>
      <c r="G157" s="423"/>
      <c r="H157" s="423"/>
      <c r="I157" s="423"/>
      <c r="J157" s="423"/>
      <c r="K157" s="423"/>
      <c r="L157" s="423"/>
      <c r="M157" s="423"/>
    </row>
    <row r="158" spans="1:13">
      <c r="A158" s="487"/>
      <c r="B158" s="423"/>
      <c r="C158" s="423"/>
      <c r="D158" s="423"/>
      <c r="E158" s="423"/>
      <c r="F158" s="423"/>
      <c r="G158" s="423"/>
      <c r="H158" s="423"/>
      <c r="I158" s="423"/>
      <c r="J158" s="423"/>
      <c r="K158" s="423"/>
      <c r="L158" s="423"/>
      <c r="M158" s="423"/>
    </row>
    <row r="159" spans="1:13">
      <c r="A159" s="487"/>
      <c r="B159" s="423"/>
      <c r="C159" s="423"/>
      <c r="D159" s="423"/>
      <c r="E159" s="423"/>
      <c r="F159" s="423"/>
      <c r="G159" s="423"/>
      <c r="H159" s="423"/>
      <c r="I159" s="423"/>
      <c r="J159" s="423"/>
      <c r="K159" s="423"/>
      <c r="L159" s="423"/>
      <c r="M159" s="423"/>
    </row>
    <row r="160" spans="1:13">
      <c r="A160" s="487"/>
      <c r="B160" s="423"/>
      <c r="C160" s="423"/>
      <c r="D160" s="423"/>
      <c r="E160" s="423"/>
      <c r="F160" s="423"/>
      <c r="G160" s="423"/>
      <c r="H160" s="423"/>
      <c r="I160" s="423"/>
      <c r="J160" s="423"/>
      <c r="K160" s="423"/>
      <c r="L160" s="423"/>
      <c r="M160" s="423"/>
    </row>
    <row r="161" spans="1:13">
      <c r="A161" s="487"/>
      <c r="B161" s="423"/>
      <c r="C161" s="423"/>
      <c r="D161" s="423"/>
      <c r="E161" s="423"/>
      <c r="F161" s="423"/>
      <c r="G161" s="423"/>
      <c r="H161" s="423"/>
      <c r="I161" s="423"/>
      <c r="J161" s="423"/>
      <c r="K161" s="423"/>
      <c r="L161" s="423"/>
      <c r="M161" s="423"/>
    </row>
    <row r="162" spans="1:13">
      <c r="A162" s="487"/>
      <c r="B162" s="423"/>
      <c r="C162" s="423"/>
      <c r="D162" s="423"/>
      <c r="E162" s="423"/>
      <c r="F162" s="423"/>
      <c r="G162" s="423"/>
      <c r="H162" s="423"/>
      <c r="I162" s="423"/>
      <c r="J162" s="423"/>
      <c r="K162" s="423"/>
      <c r="L162" s="423"/>
      <c r="M162" s="423"/>
    </row>
    <row r="163" spans="1:13">
      <c r="A163" s="487"/>
      <c r="B163" s="423"/>
      <c r="C163" s="423"/>
      <c r="D163" s="423"/>
      <c r="E163" s="423"/>
      <c r="F163" s="423"/>
      <c r="G163" s="423"/>
      <c r="H163" s="423"/>
      <c r="I163" s="423"/>
      <c r="J163" s="423"/>
      <c r="K163" s="423"/>
      <c r="L163" s="423"/>
      <c r="M163" s="423"/>
    </row>
    <row r="164" spans="1:13">
      <c r="A164" s="487"/>
      <c r="B164" s="423"/>
      <c r="C164" s="423"/>
      <c r="D164" s="423"/>
      <c r="E164" s="423"/>
      <c r="F164" s="423"/>
      <c r="G164" s="423"/>
      <c r="H164" s="423"/>
      <c r="I164" s="423"/>
      <c r="J164" s="423"/>
      <c r="K164" s="423"/>
      <c r="L164" s="423"/>
      <c r="M164" s="423"/>
    </row>
    <row r="165" spans="1:13">
      <c r="A165" s="487"/>
      <c r="B165" s="423"/>
      <c r="C165" s="423"/>
      <c r="D165" s="423"/>
      <c r="E165" s="423"/>
      <c r="F165" s="423"/>
      <c r="G165" s="423"/>
      <c r="H165" s="423"/>
      <c r="I165" s="423"/>
      <c r="J165" s="423"/>
      <c r="K165" s="423"/>
      <c r="L165" s="423"/>
      <c r="M165" s="423"/>
    </row>
    <row r="166" spans="1:13">
      <c r="A166" s="487"/>
      <c r="B166" s="423"/>
      <c r="C166" s="423"/>
      <c r="D166" s="423"/>
      <c r="E166" s="423"/>
      <c r="F166" s="423"/>
      <c r="G166" s="423"/>
      <c r="H166" s="423"/>
      <c r="I166" s="423"/>
      <c r="J166" s="423"/>
      <c r="K166" s="423"/>
      <c r="L166" s="423"/>
      <c r="M166" s="423"/>
    </row>
    <row r="167" spans="1:13">
      <c r="A167" s="487"/>
      <c r="B167" s="423"/>
      <c r="C167" s="423"/>
      <c r="D167" s="423"/>
      <c r="E167" s="423"/>
      <c r="F167" s="423"/>
      <c r="G167" s="423"/>
      <c r="H167" s="423"/>
      <c r="I167" s="423"/>
      <c r="J167" s="423"/>
      <c r="K167" s="423"/>
      <c r="L167" s="423"/>
      <c r="M167" s="423"/>
    </row>
    <row r="168" spans="1:13">
      <c r="A168" s="487"/>
      <c r="B168" s="423"/>
      <c r="C168" s="423"/>
      <c r="D168" s="423"/>
      <c r="E168" s="423"/>
      <c r="F168" s="423"/>
      <c r="G168" s="423"/>
      <c r="H168" s="423"/>
      <c r="I168" s="423"/>
      <c r="J168" s="423"/>
      <c r="K168" s="423"/>
      <c r="L168" s="423"/>
      <c r="M168" s="423"/>
    </row>
    <row r="169" spans="1:13">
      <c r="A169" s="487"/>
      <c r="B169" s="423"/>
      <c r="C169" s="423"/>
      <c r="D169" s="423"/>
      <c r="E169" s="423"/>
      <c r="F169" s="423"/>
      <c r="G169" s="423"/>
      <c r="H169" s="423"/>
      <c r="I169" s="423"/>
      <c r="J169" s="423"/>
      <c r="K169" s="423"/>
      <c r="L169" s="423"/>
      <c r="M169" s="423"/>
    </row>
    <row r="170" spans="1:13">
      <c r="A170" s="487"/>
      <c r="B170" s="423"/>
      <c r="C170" s="423"/>
      <c r="D170" s="423"/>
      <c r="E170" s="423"/>
      <c r="F170" s="423"/>
      <c r="G170" s="423"/>
      <c r="H170" s="423"/>
      <c r="I170" s="423"/>
      <c r="J170" s="423"/>
      <c r="K170" s="423"/>
      <c r="L170" s="423"/>
      <c r="M170" s="423"/>
    </row>
    <row r="171" spans="1:13">
      <c r="A171" s="487"/>
      <c r="B171" s="423"/>
      <c r="C171" s="423"/>
      <c r="D171" s="423"/>
      <c r="E171" s="423"/>
      <c r="F171" s="423"/>
      <c r="G171" s="423"/>
      <c r="H171" s="423"/>
      <c r="I171" s="423"/>
      <c r="J171" s="423"/>
      <c r="K171" s="423"/>
      <c r="L171" s="423"/>
      <c r="M171" s="423"/>
    </row>
    <row r="172" spans="1:13">
      <c r="A172" s="487"/>
      <c r="B172" s="423"/>
      <c r="C172" s="423"/>
      <c r="D172" s="423"/>
      <c r="E172" s="423"/>
      <c r="F172" s="423"/>
      <c r="G172" s="423"/>
      <c r="H172" s="423"/>
      <c r="I172" s="423"/>
      <c r="J172" s="423"/>
      <c r="K172" s="423"/>
      <c r="L172" s="423"/>
      <c r="M172" s="423"/>
    </row>
    <row r="173" spans="1:13">
      <c r="A173" s="487"/>
      <c r="B173" s="423"/>
      <c r="C173" s="423"/>
      <c r="D173" s="423"/>
      <c r="E173" s="423"/>
      <c r="F173" s="423"/>
      <c r="G173" s="423"/>
      <c r="H173" s="423"/>
      <c r="I173" s="423"/>
      <c r="J173" s="423"/>
      <c r="K173" s="423"/>
      <c r="L173" s="423"/>
      <c r="M173" s="423"/>
    </row>
    <row r="174" spans="1:13">
      <c r="A174" s="487"/>
      <c r="B174" s="423"/>
      <c r="C174" s="423"/>
      <c r="D174" s="423"/>
      <c r="E174" s="423"/>
      <c r="F174" s="423"/>
      <c r="G174" s="423"/>
      <c r="H174" s="423"/>
      <c r="I174" s="423"/>
      <c r="J174" s="423"/>
      <c r="K174" s="423"/>
      <c r="L174" s="423"/>
      <c r="M174" s="423"/>
    </row>
    <row r="175" spans="1:13">
      <c r="A175" s="487"/>
      <c r="B175" s="423"/>
      <c r="C175" s="423"/>
      <c r="D175" s="423"/>
      <c r="E175" s="423"/>
      <c r="F175" s="423"/>
      <c r="G175" s="423"/>
      <c r="H175" s="423"/>
      <c r="I175" s="423"/>
      <c r="J175" s="423"/>
      <c r="K175" s="423"/>
      <c r="L175" s="423"/>
      <c r="M175" s="423"/>
    </row>
    <row r="176" spans="1:13">
      <c r="A176" s="487"/>
      <c r="B176" s="423"/>
      <c r="C176" s="423"/>
      <c r="D176" s="423"/>
      <c r="E176" s="423"/>
      <c r="F176" s="423"/>
      <c r="G176" s="423"/>
      <c r="H176" s="423"/>
      <c r="I176" s="423"/>
      <c r="J176" s="423"/>
      <c r="K176" s="423"/>
      <c r="L176" s="423"/>
      <c r="M176" s="423"/>
    </row>
    <row r="177" spans="1:13">
      <c r="A177" s="487"/>
      <c r="B177" s="423"/>
      <c r="C177" s="423"/>
      <c r="D177" s="423"/>
      <c r="E177" s="423"/>
      <c r="F177" s="423"/>
      <c r="G177" s="423"/>
      <c r="H177" s="423"/>
      <c r="I177" s="423"/>
      <c r="J177" s="423"/>
      <c r="K177" s="423"/>
      <c r="L177" s="423"/>
      <c r="M177" s="423"/>
    </row>
    <row r="178" spans="1:13">
      <c r="A178" s="487"/>
      <c r="B178" s="423"/>
      <c r="C178" s="423"/>
      <c r="D178" s="423"/>
      <c r="E178" s="423"/>
      <c r="F178" s="423"/>
      <c r="G178" s="423"/>
      <c r="H178" s="423"/>
      <c r="I178" s="423"/>
      <c r="J178" s="423"/>
      <c r="K178" s="423"/>
      <c r="L178" s="423"/>
      <c r="M178" s="423"/>
    </row>
    <row r="179" spans="1:13">
      <c r="A179" s="487"/>
      <c r="B179" s="423"/>
      <c r="C179" s="423"/>
      <c r="D179" s="423"/>
      <c r="E179" s="423"/>
      <c r="F179" s="423"/>
      <c r="G179" s="423"/>
      <c r="H179" s="423"/>
      <c r="I179" s="423"/>
      <c r="J179" s="423"/>
      <c r="K179" s="423"/>
      <c r="L179" s="423"/>
      <c r="M179" s="423"/>
    </row>
    <row r="180" spans="1:13">
      <c r="A180" s="487"/>
      <c r="B180" s="423"/>
      <c r="C180" s="423"/>
      <c r="D180" s="423"/>
      <c r="E180" s="423"/>
      <c r="F180" s="423"/>
      <c r="G180" s="423"/>
      <c r="H180" s="423"/>
      <c r="I180" s="423"/>
      <c r="J180" s="423"/>
      <c r="K180" s="423"/>
      <c r="L180" s="423"/>
      <c r="M180" s="423"/>
    </row>
    <row r="181" spans="1:13">
      <c r="A181" s="487"/>
      <c r="B181" s="423"/>
      <c r="C181" s="423"/>
      <c r="D181" s="423"/>
      <c r="E181" s="423"/>
      <c r="F181" s="423"/>
      <c r="G181" s="423"/>
      <c r="H181" s="423"/>
      <c r="I181" s="423"/>
      <c r="J181" s="423"/>
      <c r="K181" s="423"/>
      <c r="L181" s="423"/>
      <c r="M181" s="423"/>
    </row>
    <row r="182" spans="1:13">
      <c r="A182" s="487"/>
      <c r="B182" s="423"/>
      <c r="C182" s="423"/>
      <c r="D182" s="423"/>
      <c r="E182" s="423"/>
      <c r="F182" s="423"/>
      <c r="G182" s="423"/>
      <c r="H182" s="423"/>
      <c r="I182" s="423"/>
      <c r="J182" s="423"/>
      <c r="K182" s="423"/>
      <c r="L182" s="423"/>
      <c r="M182" s="423"/>
    </row>
    <row r="183" spans="1:13">
      <c r="A183" s="487"/>
      <c r="B183" s="423"/>
      <c r="C183" s="423"/>
      <c r="D183" s="423"/>
      <c r="E183" s="423"/>
      <c r="F183" s="423"/>
      <c r="G183" s="423"/>
      <c r="H183" s="423"/>
      <c r="I183" s="423"/>
      <c r="J183" s="423"/>
      <c r="K183" s="423"/>
      <c r="L183" s="423"/>
      <c r="M183" s="423"/>
    </row>
    <row r="184" spans="1:13">
      <c r="A184" s="487"/>
      <c r="B184" s="423"/>
      <c r="C184" s="423"/>
      <c r="D184" s="423"/>
      <c r="E184" s="423"/>
      <c r="F184" s="423"/>
      <c r="G184" s="423"/>
      <c r="H184" s="423"/>
      <c r="I184" s="423"/>
      <c r="J184" s="423"/>
      <c r="K184" s="423"/>
      <c r="L184" s="423"/>
      <c r="M184" s="423"/>
    </row>
    <row r="185" spans="1:13">
      <c r="A185" s="487"/>
      <c r="B185" s="423"/>
      <c r="C185" s="423"/>
      <c r="D185" s="423"/>
      <c r="E185" s="423"/>
      <c r="F185" s="423"/>
      <c r="G185" s="423"/>
      <c r="H185" s="423"/>
      <c r="I185" s="423"/>
      <c r="J185" s="423"/>
      <c r="K185" s="423"/>
      <c r="L185" s="423"/>
      <c r="M185" s="423"/>
    </row>
    <row r="186" spans="1:13">
      <c r="A186" s="487"/>
      <c r="B186" s="423"/>
      <c r="C186" s="423"/>
      <c r="D186" s="423"/>
      <c r="E186" s="423"/>
      <c r="F186" s="423"/>
      <c r="G186" s="423"/>
      <c r="H186" s="423"/>
      <c r="I186" s="423"/>
      <c r="J186" s="423"/>
      <c r="K186" s="423"/>
      <c r="L186" s="423"/>
      <c r="M186" s="423"/>
    </row>
    <row r="187" spans="1:13">
      <c r="A187" s="487"/>
      <c r="B187" s="423"/>
      <c r="C187" s="423"/>
      <c r="D187" s="423"/>
      <c r="E187" s="423"/>
      <c r="F187" s="423"/>
      <c r="G187" s="423"/>
      <c r="H187" s="423"/>
      <c r="I187" s="423"/>
      <c r="J187" s="423"/>
      <c r="K187" s="423"/>
      <c r="L187" s="423"/>
      <c r="M187" s="423"/>
    </row>
    <row r="188" spans="1:13">
      <c r="A188" s="487"/>
      <c r="B188" s="423"/>
      <c r="C188" s="423"/>
      <c r="D188" s="423"/>
      <c r="E188" s="423"/>
      <c r="F188" s="423"/>
      <c r="G188" s="423"/>
      <c r="H188" s="423"/>
      <c r="I188" s="423"/>
      <c r="J188" s="423"/>
      <c r="K188" s="423"/>
      <c r="L188" s="423"/>
      <c r="M188" s="423"/>
    </row>
    <row r="189" spans="1:13">
      <c r="A189" s="487"/>
      <c r="B189" s="423"/>
      <c r="C189" s="423"/>
      <c r="D189" s="423"/>
      <c r="E189" s="423"/>
      <c r="F189" s="423"/>
      <c r="G189" s="423"/>
      <c r="H189" s="423"/>
      <c r="I189" s="423"/>
      <c r="J189" s="423"/>
      <c r="K189" s="423"/>
      <c r="L189" s="423"/>
      <c r="M189" s="423"/>
    </row>
    <row r="190" spans="1:13">
      <c r="A190" s="487"/>
      <c r="B190" s="423"/>
      <c r="C190" s="423"/>
      <c r="D190" s="423"/>
      <c r="E190" s="423"/>
      <c r="F190" s="423"/>
      <c r="G190" s="423"/>
      <c r="H190" s="423"/>
      <c r="I190" s="423"/>
      <c r="J190" s="423"/>
      <c r="K190" s="423"/>
      <c r="L190" s="423"/>
      <c r="M190" s="423"/>
    </row>
    <row r="191" spans="1:13">
      <c r="A191" s="487"/>
      <c r="B191" s="423"/>
      <c r="C191" s="423"/>
      <c r="D191" s="423"/>
      <c r="E191" s="423"/>
      <c r="F191" s="423"/>
      <c r="G191" s="423"/>
      <c r="H191" s="423"/>
      <c r="I191" s="423"/>
      <c r="J191" s="423"/>
      <c r="K191" s="423"/>
      <c r="L191" s="423"/>
      <c r="M191" s="423"/>
    </row>
    <row r="192" spans="1:13">
      <c r="A192" s="487"/>
      <c r="B192" s="423"/>
      <c r="C192" s="423"/>
      <c r="D192" s="423"/>
      <c r="E192" s="423"/>
      <c r="F192" s="423"/>
      <c r="G192" s="423"/>
      <c r="H192" s="423"/>
      <c r="I192" s="423"/>
      <c r="J192" s="423"/>
      <c r="K192" s="423"/>
      <c r="L192" s="423"/>
      <c r="M192" s="423"/>
    </row>
    <row r="193" spans="1:13">
      <c r="A193" s="487"/>
      <c r="B193" s="423"/>
      <c r="C193" s="423"/>
      <c r="D193" s="423"/>
      <c r="E193" s="423"/>
      <c r="F193" s="423"/>
      <c r="G193" s="423"/>
      <c r="H193" s="423"/>
      <c r="I193" s="423"/>
      <c r="J193" s="423"/>
      <c r="K193" s="423"/>
      <c r="L193" s="423"/>
      <c r="M193" s="423"/>
    </row>
    <row r="194" spans="1:13">
      <c r="A194" s="487"/>
      <c r="B194" s="423"/>
      <c r="C194" s="423"/>
      <c r="D194" s="423"/>
      <c r="E194" s="423"/>
      <c r="F194" s="423"/>
      <c r="G194" s="423"/>
      <c r="H194" s="423"/>
      <c r="I194" s="423"/>
      <c r="J194" s="423"/>
      <c r="K194" s="423"/>
      <c r="L194" s="423"/>
      <c r="M194" s="423"/>
    </row>
    <row r="195" spans="1:13">
      <c r="A195" s="487"/>
      <c r="B195" s="423"/>
      <c r="C195" s="423"/>
      <c r="D195" s="423"/>
      <c r="E195" s="423"/>
      <c r="F195" s="423"/>
      <c r="G195" s="423"/>
      <c r="H195" s="423"/>
      <c r="I195" s="423"/>
      <c r="J195" s="423"/>
      <c r="K195" s="423"/>
      <c r="L195" s="423"/>
      <c r="M195" s="423"/>
    </row>
    <row r="196" spans="1:13">
      <c r="A196" s="487"/>
      <c r="B196" s="423"/>
      <c r="C196" s="423"/>
      <c r="D196" s="423"/>
      <c r="E196" s="423"/>
      <c r="F196" s="423"/>
      <c r="G196" s="423"/>
      <c r="H196" s="423"/>
      <c r="I196" s="423"/>
      <c r="J196" s="423"/>
      <c r="K196" s="423"/>
      <c r="L196" s="423"/>
      <c r="M196" s="423"/>
    </row>
    <row r="197" spans="1:13">
      <c r="A197" s="487"/>
      <c r="B197" s="423"/>
      <c r="C197" s="423"/>
      <c r="D197" s="423"/>
      <c r="E197" s="423"/>
      <c r="F197" s="423"/>
      <c r="G197" s="423"/>
      <c r="H197" s="423"/>
      <c r="I197" s="423"/>
      <c r="J197" s="423"/>
      <c r="K197" s="423"/>
      <c r="L197" s="423"/>
      <c r="M197" s="423"/>
    </row>
    <row r="198" spans="1:13">
      <c r="A198" s="487"/>
      <c r="B198" s="423"/>
      <c r="C198" s="423"/>
      <c r="D198" s="423"/>
      <c r="E198" s="423"/>
      <c r="F198" s="423"/>
      <c r="G198" s="423"/>
      <c r="H198" s="423"/>
      <c r="I198" s="423"/>
      <c r="J198" s="423"/>
      <c r="K198" s="423"/>
      <c r="L198" s="423"/>
      <c r="M198" s="423"/>
    </row>
    <row r="199" spans="1:13">
      <c r="A199" s="487"/>
      <c r="B199" s="423"/>
      <c r="C199" s="423"/>
      <c r="D199" s="423"/>
      <c r="E199" s="423"/>
      <c r="F199" s="423"/>
      <c r="G199" s="423"/>
      <c r="H199" s="423"/>
      <c r="I199" s="423"/>
      <c r="J199" s="423"/>
      <c r="K199" s="423"/>
      <c r="L199" s="423"/>
      <c r="M199" s="423"/>
    </row>
    <row r="200" spans="1:13">
      <c r="A200" s="487"/>
      <c r="B200" s="423"/>
      <c r="C200" s="423"/>
      <c r="D200" s="423"/>
      <c r="E200" s="423"/>
      <c r="F200" s="423"/>
      <c r="G200" s="423"/>
      <c r="H200" s="423"/>
      <c r="I200" s="423"/>
      <c r="J200" s="423"/>
      <c r="K200" s="423"/>
      <c r="L200" s="423"/>
      <c r="M200" s="423"/>
    </row>
    <row r="201" spans="1:13">
      <c r="A201" s="487"/>
      <c r="B201" s="423"/>
      <c r="C201" s="423"/>
      <c r="D201" s="423"/>
      <c r="E201" s="423"/>
      <c r="F201" s="423"/>
      <c r="G201" s="423"/>
      <c r="H201" s="423"/>
      <c r="I201" s="423"/>
      <c r="J201" s="423"/>
      <c r="K201" s="423"/>
      <c r="L201" s="423"/>
      <c r="M201" s="423"/>
    </row>
    <row r="202" spans="1:13">
      <c r="A202" s="487"/>
      <c r="B202" s="423"/>
      <c r="C202" s="423"/>
      <c r="D202" s="423"/>
      <c r="E202" s="423"/>
      <c r="F202" s="423"/>
      <c r="G202" s="423"/>
      <c r="H202" s="423"/>
      <c r="I202" s="423"/>
      <c r="J202" s="423"/>
      <c r="K202" s="423"/>
      <c r="L202" s="423"/>
      <c r="M202" s="423"/>
    </row>
    <row r="203" spans="1:13">
      <c r="A203" s="487"/>
      <c r="B203" s="423"/>
      <c r="C203" s="423"/>
      <c r="D203" s="423"/>
      <c r="E203" s="423"/>
      <c r="F203" s="423"/>
      <c r="G203" s="423"/>
      <c r="H203" s="423"/>
      <c r="I203" s="423"/>
      <c r="J203" s="423"/>
      <c r="K203" s="423"/>
      <c r="L203" s="423"/>
      <c r="M203" s="423"/>
    </row>
    <row r="204" spans="1:13">
      <c r="A204" s="487"/>
      <c r="B204" s="423"/>
      <c r="C204" s="423"/>
      <c r="D204" s="423"/>
      <c r="E204" s="423"/>
      <c r="F204" s="423"/>
      <c r="G204" s="423"/>
      <c r="H204" s="423"/>
      <c r="I204" s="423"/>
      <c r="J204" s="423"/>
      <c r="K204" s="423"/>
      <c r="L204" s="423"/>
      <c r="M204" s="423"/>
    </row>
    <row r="205" spans="1:13">
      <c r="A205" s="487"/>
      <c r="B205" s="423"/>
      <c r="C205" s="423"/>
      <c r="D205" s="423"/>
      <c r="E205" s="423"/>
      <c r="F205" s="423"/>
      <c r="G205" s="423"/>
      <c r="H205" s="423"/>
      <c r="I205" s="423"/>
      <c r="J205" s="423"/>
      <c r="K205" s="423"/>
      <c r="L205" s="423"/>
      <c r="M205" s="423"/>
    </row>
    <row r="206" spans="1:13">
      <c r="A206" s="487"/>
      <c r="B206" s="423"/>
      <c r="C206" s="423"/>
      <c r="D206" s="423"/>
      <c r="E206" s="423"/>
      <c r="F206" s="423"/>
      <c r="G206" s="423"/>
      <c r="H206" s="423"/>
      <c r="I206" s="423"/>
      <c r="J206" s="423"/>
      <c r="K206" s="423"/>
      <c r="L206" s="423"/>
      <c r="M206" s="423"/>
    </row>
    <row r="207" spans="1:13">
      <c r="A207" s="487"/>
      <c r="B207" s="423"/>
      <c r="C207" s="423"/>
      <c r="D207" s="423"/>
      <c r="E207" s="423"/>
      <c r="F207" s="423"/>
      <c r="G207" s="423"/>
      <c r="H207" s="423"/>
      <c r="I207" s="423"/>
      <c r="J207" s="423"/>
      <c r="K207" s="423"/>
      <c r="L207" s="423"/>
      <c r="M207" s="423"/>
    </row>
    <row r="208" spans="1:13">
      <c r="A208" s="487"/>
      <c r="B208" s="423"/>
      <c r="C208" s="423"/>
      <c r="D208" s="423"/>
      <c r="E208" s="423"/>
      <c r="F208" s="423"/>
      <c r="G208" s="423"/>
      <c r="H208" s="423"/>
      <c r="I208" s="423"/>
      <c r="J208" s="423"/>
      <c r="K208" s="423"/>
      <c r="L208" s="423"/>
      <c r="M208" s="423"/>
    </row>
    <row r="209" spans="1:13">
      <c r="A209" s="487"/>
      <c r="B209" s="423"/>
      <c r="C209" s="423"/>
      <c r="D209" s="423"/>
      <c r="E209" s="423"/>
      <c r="F209" s="423"/>
      <c r="G209" s="423"/>
      <c r="H209" s="423"/>
      <c r="I209" s="423"/>
      <c r="J209" s="423"/>
      <c r="K209" s="423"/>
      <c r="L209" s="423"/>
      <c r="M209" s="423"/>
    </row>
    <row r="210" spans="1:13">
      <c r="A210" s="487"/>
      <c r="B210" s="423"/>
      <c r="C210" s="423"/>
      <c r="D210" s="423"/>
      <c r="E210" s="423"/>
      <c r="F210" s="423"/>
      <c r="G210" s="423"/>
      <c r="H210" s="423"/>
      <c r="I210" s="423"/>
      <c r="J210" s="423"/>
      <c r="K210" s="423"/>
      <c r="L210" s="423"/>
      <c r="M210" s="423"/>
    </row>
    <row r="211" spans="1:13">
      <c r="A211" s="487"/>
      <c r="B211" s="423"/>
      <c r="C211" s="423"/>
      <c r="D211" s="423"/>
      <c r="E211" s="423"/>
      <c r="F211" s="423"/>
      <c r="G211" s="423"/>
      <c r="H211" s="423"/>
      <c r="I211" s="423"/>
      <c r="J211" s="423"/>
      <c r="K211" s="423"/>
      <c r="L211" s="423"/>
      <c r="M211" s="423"/>
    </row>
    <row r="212" spans="1:13">
      <c r="A212" s="487"/>
      <c r="B212" s="423"/>
      <c r="C212" s="423"/>
      <c r="D212" s="423"/>
      <c r="E212" s="423"/>
      <c r="F212" s="423"/>
      <c r="G212" s="423"/>
      <c r="H212" s="423"/>
      <c r="I212" s="423"/>
      <c r="J212" s="423"/>
      <c r="K212" s="423"/>
      <c r="L212" s="423"/>
      <c r="M212" s="423"/>
    </row>
    <row r="213" spans="1:13">
      <c r="A213" s="487"/>
      <c r="B213" s="423"/>
      <c r="C213" s="423"/>
      <c r="D213" s="423"/>
      <c r="E213" s="423"/>
      <c r="F213" s="423"/>
      <c r="G213" s="423"/>
      <c r="H213" s="423"/>
      <c r="I213" s="423"/>
      <c r="J213" s="423"/>
      <c r="K213" s="423"/>
      <c r="L213" s="423"/>
      <c r="M213" s="423"/>
    </row>
    <row r="214" spans="1:13">
      <c r="A214" s="487"/>
      <c r="B214" s="423"/>
      <c r="C214" s="423"/>
      <c r="D214" s="423"/>
      <c r="E214" s="423"/>
      <c r="F214" s="423"/>
      <c r="G214" s="423"/>
      <c r="H214" s="423"/>
      <c r="I214" s="423"/>
      <c r="J214" s="423"/>
      <c r="K214" s="423"/>
      <c r="L214" s="423"/>
      <c r="M214" s="423"/>
    </row>
    <row r="215" spans="1:13">
      <c r="A215" s="487"/>
      <c r="B215" s="423"/>
      <c r="C215" s="423"/>
      <c r="D215" s="423"/>
      <c r="E215" s="423"/>
      <c r="F215" s="423"/>
      <c r="G215" s="423"/>
      <c r="H215" s="423"/>
      <c r="I215" s="423"/>
      <c r="J215" s="423"/>
      <c r="K215" s="423"/>
      <c r="L215" s="423"/>
      <c r="M215" s="423"/>
    </row>
    <row r="216" spans="1:13">
      <c r="A216" s="487"/>
      <c r="B216" s="423"/>
      <c r="C216" s="423"/>
      <c r="D216" s="423"/>
      <c r="E216" s="423"/>
      <c r="F216" s="423"/>
      <c r="G216" s="423"/>
      <c r="H216" s="423"/>
      <c r="I216" s="423"/>
      <c r="J216" s="423"/>
      <c r="K216" s="423"/>
      <c r="L216" s="423"/>
      <c r="M216" s="423"/>
    </row>
    <row r="217" spans="1:13">
      <c r="A217" s="487"/>
      <c r="B217" s="423"/>
      <c r="C217" s="423"/>
      <c r="D217" s="423"/>
      <c r="E217" s="423"/>
      <c r="F217" s="423"/>
      <c r="G217" s="423"/>
      <c r="H217" s="423"/>
      <c r="I217" s="423"/>
      <c r="J217" s="423"/>
      <c r="K217" s="423"/>
      <c r="L217" s="423"/>
      <c r="M217" s="423"/>
    </row>
    <row r="218" spans="1:13">
      <c r="A218" s="487"/>
      <c r="B218" s="423"/>
      <c r="C218" s="423"/>
      <c r="D218" s="423"/>
      <c r="E218" s="423"/>
      <c r="F218" s="423"/>
      <c r="G218" s="423"/>
      <c r="H218" s="423"/>
      <c r="I218" s="423"/>
      <c r="J218" s="423"/>
      <c r="K218" s="423"/>
      <c r="L218" s="423"/>
      <c r="M218" s="423"/>
    </row>
    <row r="219" spans="1:13">
      <c r="A219" s="487"/>
      <c r="B219" s="423"/>
      <c r="C219" s="423"/>
      <c r="D219" s="423"/>
      <c r="E219" s="423"/>
      <c r="F219" s="423"/>
      <c r="G219" s="423"/>
      <c r="H219" s="423"/>
      <c r="I219" s="423"/>
      <c r="J219" s="423"/>
      <c r="K219" s="423"/>
      <c r="L219" s="423"/>
      <c r="M219" s="423"/>
    </row>
    <row r="220" spans="1:13">
      <c r="A220" s="487"/>
      <c r="B220" s="423"/>
      <c r="C220" s="423"/>
      <c r="D220" s="423"/>
      <c r="E220" s="423"/>
      <c r="F220" s="423"/>
      <c r="G220" s="423"/>
      <c r="H220" s="423"/>
      <c r="I220" s="423"/>
      <c r="J220" s="423"/>
      <c r="K220" s="423"/>
      <c r="L220" s="423"/>
      <c r="M220" s="423"/>
    </row>
    <row r="221" spans="1:13">
      <c r="A221" s="487"/>
      <c r="B221" s="423"/>
      <c r="C221" s="423"/>
      <c r="D221" s="423"/>
      <c r="E221" s="423"/>
      <c r="F221" s="423"/>
      <c r="G221" s="423"/>
      <c r="H221" s="423"/>
      <c r="I221" s="423"/>
      <c r="J221" s="423"/>
      <c r="K221" s="423"/>
      <c r="L221" s="423"/>
      <c r="M221" s="423"/>
    </row>
    <row r="222" spans="1:13">
      <c r="A222" s="487"/>
      <c r="B222" s="423"/>
      <c r="C222" s="423"/>
      <c r="D222" s="423"/>
      <c r="E222" s="423"/>
      <c r="F222" s="423"/>
      <c r="G222" s="423"/>
      <c r="H222" s="423"/>
      <c r="I222" s="423"/>
      <c r="J222" s="423"/>
      <c r="K222" s="423"/>
      <c r="L222" s="423"/>
      <c r="M222" s="423"/>
    </row>
    <row r="223" spans="1:13">
      <c r="A223" s="487"/>
      <c r="B223" s="423"/>
      <c r="C223" s="423"/>
      <c r="D223" s="423"/>
      <c r="E223" s="423"/>
      <c r="F223" s="423"/>
      <c r="G223" s="423"/>
      <c r="H223" s="423"/>
      <c r="I223" s="423"/>
      <c r="J223" s="423"/>
      <c r="K223" s="423"/>
      <c r="L223" s="423"/>
      <c r="M223" s="423"/>
    </row>
    <row r="224" spans="1:13">
      <c r="A224" s="487"/>
      <c r="B224" s="423"/>
      <c r="C224" s="423"/>
      <c r="D224" s="423"/>
      <c r="E224" s="423"/>
      <c r="F224" s="423"/>
      <c r="G224" s="423"/>
      <c r="H224" s="423"/>
      <c r="I224" s="423"/>
      <c r="J224" s="423"/>
      <c r="K224" s="423"/>
      <c r="L224" s="423"/>
      <c r="M224" s="423"/>
    </row>
    <row r="225" spans="1:13">
      <c r="A225" s="487"/>
      <c r="B225" s="423"/>
      <c r="C225" s="423"/>
      <c r="D225" s="423"/>
      <c r="E225" s="423"/>
      <c r="F225" s="423"/>
      <c r="G225" s="423"/>
      <c r="H225" s="423"/>
      <c r="I225" s="423"/>
      <c r="J225" s="423"/>
      <c r="K225" s="423"/>
      <c r="L225" s="423"/>
      <c r="M225" s="423"/>
    </row>
    <row r="226" spans="1:13">
      <c r="A226" s="487"/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423"/>
      <c r="M226" s="423"/>
    </row>
    <row r="227" spans="1:13">
      <c r="A227" s="487"/>
      <c r="B227" s="423"/>
      <c r="C227" s="423"/>
      <c r="D227" s="423"/>
      <c r="E227" s="423"/>
      <c r="F227" s="423"/>
      <c r="G227" s="423"/>
      <c r="H227" s="423"/>
      <c r="I227" s="423"/>
      <c r="J227" s="423"/>
      <c r="K227" s="423"/>
      <c r="L227" s="423"/>
      <c r="M227" s="423"/>
    </row>
    <row r="228" spans="1:13">
      <c r="A228" s="487"/>
      <c r="B228" s="423"/>
      <c r="C228" s="423"/>
      <c r="D228" s="423"/>
      <c r="E228" s="423"/>
      <c r="F228" s="423"/>
      <c r="G228" s="423"/>
      <c r="H228" s="423"/>
      <c r="I228" s="423"/>
      <c r="J228" s="423"/>
      <c r="K228" s="423"/>
      <c r="L228" s="423"/>
      <c r="M228" s="423"/>
    </row>
    <row r="229" spans="1:13">
      <c r="A229" s="487"/>
      <c r="B229" s="423"/>
      <c r="C229" s="423"/>
      <c r="D229" s="423"/>
      <c r="E229" s="423"/>
      <c r="F229" s="423"/>
      <c r="G229" s="423"/>
      <c r="H229" s="423"/>
      <c r="I229" s="423"/>
      <c r="J229" s="423"/>
      <c r="K229" s="423"/>
      <c r="L229" s="423"/>
      <c r="M229" s="423"/>
    </row>
    <row r="230" spans="1:13">
      <c r="A230" s="487"/>
      <c r="B230" s="423"/>
      <c r="C230" s="423"/>
      <c r="D230" s="423"/>
      <c r="E230" s="423"/>
      <c r="F230" s="423"/>
      <c r="G230" s="423"/>
      <c r="H230" s="423"/>
      <c r="I230" s="423"/>
      <c r="J230" s="423"/>
      <c r="K230" s="423"/>
      <c r="L230" s="423"/>
      <c r="M230" s="423"/>
    </row>
    <row r="231" spans="1:13">
      <c r="A231" s="487"/>
      <c r="B231" s="423"/>
      <c r="C231" s="423"/>
      <c r="D231" s="423"/>
      <c r="E231" s="423"/>
      <c r="F231" s="423"/>
      <c r="G231" s="423"/>
      <c r="H231" s="423"/>
      <c r="I231" s="423"/>
      <c r="J231" s="423"/>
      <c r="K231" s="423"/>
      <c r="L231" s="423"/>
      <c r="M231" s="423"/>
    </row>
    <row r="232" spans="1:13">
      <c r="A232" s="487"/>
      <c r="B232" s="423"/>
      <c r="C232" s="423"/>
      <c r="D232" s="423"/>
      <c r="E232" s="423"/>
      <c r="F232" s="423"/>
      <c r="G232" s="423"/>
      <c r="H232" s="423"/>
      <c r="I232" s="423"/>
      <c r="J232" s="423"/>
      <c r="K232" s="423"/>
      <c r="L232" s="423"/>
      <c r="M232" s="423"/>
    </row>
    <row r="233" spans="1:13">
      <c r="A233" s="487"/>
      <c r="B233" s="423"/>
      <c r="C233" s="423"/>
      <c r="D233" s="423"/>
      <c r="E233" s="423"/>
      <c r="F233" s="423"/>
      <c r="G233" s="423"/>
      <c r="H233" s="423"/>
      <c r="I233" s="423"/>
      <c r="J233" s="423"/>
      <c r="K233" s="423"/>
      <c r="L233" s="423"/>
      <c r="M233" s="423"/>
    </row>
    <row r="234" spans="1:13">
      <c r="A234" s="487"/>
      <c r="B234" s="423"/>
      <c r="C234" s="423"/>
      <c r="D234" s="423"/>
      <c r="E234" s="423"/>
      <c r="F234" s="423"/>
      <c r="G234" s="423"/>
      <c r="H234" s="423"/>
      <c r="I234" s="423"/>
      <c r="J234" s="423"/>
      <c r="K234" s="423"/>
      <c r="L234" s="423"/>
      <c r="M234" s="423"/>
    </row>
    <row r="235" spans="1:13">
      <c r="A235" s="487"/>
      <c r="B235" s="423"/>
      <c r="C235" s="423"/>
      <c r="D235" s="423"/>
      <c r="E235" s="423"/>
      <c r="F235" s="423"/>
      <c r="G235" s="423"/>
      <c r="H235" s="423"/>
      <c r="I235" s="423"/>
      <c r="J235" s="423"/>
      <c r="K235" s="423"/>
      <c r="L235" s="423"/>
      <c r="M235" s="423"/>
    </row>
    <row r="236" spans="1:13">
      <c r="A236" s="487"/>
      <c r="B236" s="423"/>
      <c r="C236" s="423"/>
      <c r="D236" s="423"/>
      <c r="E236" s="423"/>
      <c r="F236" s="423"/>
      <c r="G236" s="423"/>
      <c r="H236" s="423"/>
      <c r="I236" s="423"/>
      <c r="J236" s="423"/>
      <c r="K236" s="423"/>
      <c r="L236" s="423"/>
      <c r="M236" s="423"/>
    </row>
    <row r="237" spans="1:13">
      <c r="A237" s="487"/>
      <c r="B237" s="423"/>
      <c r="C237" s="423"/>
      <c r="D237" s="423"/>
      <c r="E237" s="423"/>
      <c r="F237" s="423"/>
      <c r="G237" s="423"/>
      <c r="H237" s="423"/>
      <c r="I237" s="423"/>
      <c r="J237" s="423"/>
      <c r="K237" s="423"/>
      <c r="L237" s="423"/>
      <c r="M237" s="423"/>
    </row>
    <row r="238" spans="1:13">
      <c r="A238" s="487"/>
      <c r="B238" s="423"/>
      <c r="C238" s="423"/>
      <c r="D238" s="423"/>
      <c r="E238" s="423"/>
      <c r="F238" s="423"/>
      <c r="G238" s="423"/>
      <c r="H238" s="423"/>
      <c r="I238" s="423"/>
      <c r="J238" s="423"/>
      <c r="K238" s="423"/>
      <c r="L238" s="423"/>
      <c r="M238" s="423"/>
    </row>
    <row r="239" spans="1:13">
      <c r="A239" s="487"/>
      <c r="B239" s="423"/>
      <c r="C239" s="423"/>
      <c r="D239" s="423"/>
      <c r="E239" s="423"/>
      <c r="F239" s="423"/>
      <c r="G239" s="423"/>
      <c r="H239" s="423"/>
      <c r="I239" s="423"/>
      <c r="J239" s="423"/>
      <c r="K239" s="423"/>
      <c r="L239" s="423"/>
      <c r="M239" s="423"/>
    </row>
    <row r="240" spans="1:13">
      <c r="A240" s="487"/>
      <c r="B240" s="423"/>
      <c r="C240" s="423"/>
      <c r="D240" s="423"/>
      <c r="E240" s="423"/>
      <c r="F240" s="423"/>
      <c r="G240" s="423"/>
      <c r="H240" s="423"/>
      <c r="I240" s="423"/>
      <c r="J240" s="423"/>
      <c r="K240" s="423"/>
      <c r="L240" s="423"/>
      <c r="M240" s="423"/>
    </row>
    <row r="241" spans="1:13">
      <c r="A241" s="487"/>
      <c r="B241" s="423"/>
      <c r="C241" s="423"/>
      <c r="D241" s="423"/>
      <c r="E241" s="423"/>
      <c r="F241" s="423"/>
      <c r="G241" s="423"/>
      <c r="H241" s="423"/>
      <c r="I241" s="423"/>
      <c r="J241" s="423"/>
      <c r="K241" s="423"/>
      <c r="L241" s="423"/>
      <c r="M241" s="423"/>
    </row>
    <row r="242" spans="1:13">
      <c r="A242" s="487"/>
      <c r="B242" s="423"/>
      <c r="C242" s="423"/>
      <c r="D242" s="423"/>
      <c r="E242" s="423"/>
      <c r="F242" s="423"/>
      <c r="G242" s="423"/>
      <c r="H242" s="423"/>
      <c r="I242" s="423"/>
      <c r="J242" s="423"/>
      <c r="K242" s="423"/>
      <c r="L242" s="423"/>
      <c r="M242" s="423"/>
    </row>
    <row r="243" spans="1:13">
      <c r="A243" s="487"/>
      <c r="B243" s="423"/>
      <c r="C243" s="423"/>
      <c r="D243" s="423"/>
      <c r="E243" s="423"/>
      <c r="F243" s="423"/>
      <c r="G243" s="423"/>
      <c r="H243" s="423"/>
      <c r="I243" s="423"/>
      <c r="J243" s="423"/>
      <c r="K243" s="423"/>
      <c r="L243" s="423"/>
      <c r="M243" s="423"/>
    </row>
    <row r="244" spans="1:13">
      <c r="A244" s="487"/>
      <c r="B244" s="423"/>
      <c r="C244" s="423"/>
      <c r="D244" s="423"/>
      <c r="E244" s="423"/>
      <c r="F244" s="423"/>
      <c r="G244" s="423"/>
      <c r="H244" s="423"/>
      <c r="I244" s="423"/>
      <c r="J244" s="423"/>
      <c r="K244" s="423"/>
      <c r="L244" s="423"/>
      <c r="M244" s="423"/>
    </row>
    <row r="245" spans="1:13">
      <c r="A245" s="487"/>
      <c r="B245" s="423"/>
      <c r="C245" s="423"/>
      <c r="D245" s="423"/>
      <c r="E245" s="423"/>
      <c r="F245" s="423"/>
      <c r="G245" s="423"/>
      <c r="H245" s="423"/>
      <c r="I245" s="423"/>
      <c r="J245" s="423"/>
      <c r="K245" s="423"/>
      <c r="L245" s="423"/>
      <c r="M245" s="423"/>
    </row>
    <row r="246" spans="1:13">
      <c r="A246" s="487"/>
      <c r="B246" s="423"/>
      <c r="C246" s="423"/>
      <c r="D246" s="423"/>
      <c r="E246" s="423"/>
      <c r="F246" s="423"/>
      <c r="G246" s="423"/>
      <c r="H246" s="423"/>
      <c r="I246" s="423"/>
      <c r="J246" s="423"/>
      <c r="K246" s="423"/>
      <c r="L246" s="423"/>
      <c r="M246" s="423"/>
    </row>
    <row r="247" spans="1:13">
      <c r="A247" s="487"/>
      <c r="B247" s="423"/>
      <c r="C247" s="423"/>
      <c r="D247" s="423"/>
      <c r="E247" s="423"/>
      <c r="F247" s="423"/>
      <c r="G247" s="423"/>
      <c r="H247" s="423"/>
      <c r="I247" s="423"/>
      <c r="J247" s="423"/>
      <c r="K247" s="423"/>
      <c r="L247" s="423"/>
      <c r="M247" s="423"/>
    </row>
    <row r="248" spans="1:13">
      <c r="A248" s="487"/>
      <c r="B248" s="423"/>
      <c r="C248" s="423"/>
      <c r="D248" s="423"/>
      <c r="E248" s="423"/>
      <c r="F248" s="423"/>
      <c r="G248" s="423"/>
      <c r="H248" s="423"/>
      <c r="I248" s="423"/>
      <c r="J248" s="423"/>
      <c r="K248" s="423"/>
      <c r="L248" s="423"/>
      <c r="M248" s="423"/>
    </row>
    <row r="249" spans="1:13">
      <c r="A249" s="487"/>
      <c r="B249" s="423"/>
      <c r="C249" s="423"/>
      <c r="D249" s="423"/>
      <c r="E249" s="423"/>
      <c r="F249" s="423"/>
      <c r="G249" s="423"/>
      <c r="H249" s="423"/>
      <c r="I249" s="423"/>
      <c r="J249" s="423"/>
      <c r="K249" s="423"/>
      <c r="L249" s="423"/>
      <c r="M249" s="423"/>
    </row>
    <row r="250" spans="1:13">
      <c r="A250" s="487"/>
      <c r="B250" s="423"/>
      <c r="C250" s="423"/>
      <c r="D250" s="423"/>
      <c r="E250" s="423"/>
      <c r="F250" s="423"/>
      <c r="G250" s="423"/>
      <c r="H250" s="423"/>
      <c r="I250" s="423"/>
      <c r="J250" s="423"/>
      <c r="K250" s="423"/>
      <c r="L250" s="423"/>
      <c r="M250" s="423"/>
    </row>
    <row r="251" spans="1:13">
      <c r="A251" s="487"/>
      <c r="B251" s="423"/>
      <c r="C251" s="423"/>
      <c r="D251" s="423"/>
      <c r="E251" s="423"/>
      <c r="F251" s="423"/>
      <c r="G251" s="423"/>
      <c r="H251" s="423"/>
      <c r="I251" s="423"/>
      <c r="J251" s="423"/>
      <c r="K251" s="423"/>
      <c r="L251" s="423"/>
      <c r="M251" s="423"/>
    </row>
    <row r="252" spans="1:13">
      <c r="A252" s="487"/>
      <c r="B252" s="423"/>
      <c r="C252" s="423"/>
      <c r="D252" s="423"/>
      <c r="E252" s="423"/>
      <c r="F252" s="423"/>
      <c r="G252" s="423"/>
      <c r="H252" s="423"/>
      <c r="I252" s="423"/>
      <c r="J252" s="423"/>
      <c r="K252" s="423"/>
      <c r="L252" s="423"/>
      <c r="M252" s="423"/>
    </row>
    <row r="253" spans="1:13">
      <c r="A253" s="487"/>
      <c r="B253" s="423"/>
      <c r="C253" s="423"/>
      <c r="D253" s="423"/>
      <c r="E253" s="423"/>
      <c r="F253" s="423"/>
      <c r="G253" s="423"/>
      <c r="H253" s="423"/>
      <c r="I253" s="423"/>
      <c r="J253" s="423"/>
      <c r="K253" s="423"/>
      <c r="L253" s="423"/>
      <c r="M253" s="423"/>
    </row>
    <row r="254" spans="1:13">
      <c r="A254" s="487"/>
      <c r="B254" s="423"/>
      <c r="C254" s="423"/>
      <c r="D254" s="423"/>
      <c r="E254" s="423"/>
      <c r="F254" s="423"/>
      <c r="G254" s="423"/>
      <c r="H254" s="423"/>
      <c r="I254" s="423"/>
      <c r="J254" s="423"/>
      <c r="K254" s="423"/>
      <c r="L254" s="423"/>
      <c r="M254" s="423"/>
    </row>
    <row r="255" spans="1:13">
      <c r="A255" s="487"/>
      <c r="B255" s="423"/>
      <c r="C255" s="423"/>
      <c r="D255" s="423"/>
      <c r="E255" s="423"/>
      <c r="F255" s="423"/>
      <c r="G255" s="423"/>
      <c r="H255" s="423"/>
      <c r="I255" s="423"/>
      <c r="J255" s="423"/>
      <c r="K255" s="423"/>
      <c r="L255" s="423"/>
      <c r="M255" s="423"/>
    </row>
    <row r="256" spans="1:13">
      <c r="A256" s="487"/>
      <c r="B256" s="423"/>
      <c r="C256" s="423"/>
      <c r="D256" s="423"/>
      <c r="E256" s="423"/>
      <c r="F256" s="423"/>
      <c r="G256" s="423"/>
      <c r="H256" s="423"/>
      <c r="I256" s="423"/>
      <c r="J256" s="423"/>
      <c r="K256" s="423"/>
      <c r="L256" s="423"/>
      <c r="M256" s="423"/>
    </row>
    <row r="257" spans="1:13">
      <c r="A257" s="487"/>
      <c r="B257" s="423"/>
      <c r="C257" s="423"/>
      <c r="D257" s="423"/>
      <c r="E257" s="423"/>
      <c r="F257" s="423"/>
      <c r="G257" s="423"/>
      <c r="H257" s="423"/>
      <c r="I257" s="423"/>
      <c r="J257" s="423"/>
      <c r="K257" s="423"/>
      <c r="L257" s="423"/>
      <c r="M257" s="423"/>
    </row>
    <row r="258" spans="1:13">
      <c r="A258" s="487"/>
      <c r="B258" s="423"/>
      <c r="C258" s="423"/>
      <c r="D258" s="423"/>
      <c r="E258" s="423"/>
      <c r="F258" s="423"/>
      <c r="G258" s="423"/>
      <c r="H258" s="423"/>
      <c r="I258" s="423"/>
      <c r="J258" s="423"/>
      <c r="K258" s="423"/>
      <c r="L258" s="423"/>
      <c r="M258" s="423"/>
    </row>
    <row r="259" spans="1:13">
      <c r="A259" s="487"/>
      <c r="B259" s="423"/>
      <c r="C259" s="423"/>
      <c r="D259" s="423"/>
      <c r="E259" s="423"/>
      <c r="F259" s="423"/>
      <c r="G259" s="423"/>
      <c r="H259" s="423"/>
      <c r="I259" s="423"/>
      <c r="J259" s="423"/>
      <c r="K259" s="423"/>
      <c r="L259" s="423"/>
      <c r="M259" s="423"/>
    </row>
    <row r="260" spans="1:13">
      <c r="A260" s="487"/>
      <c r="B260" s="423"/>
      <c r="C260" s="423"/>
      <c r="D260" s="423"/>
      <c r="E260" s="423"/>
      <c r="F260" s="423"/>
      <c r="G260" s="423"/>
      <c r="H260" s="423"/>
      <c r="I260" s="423"/>
      <c r="J260" s="423"/>
      <c r="K260" s="423"/>
      <c r="L260" s="423"/>
      <c r="M260" s="423"/>
    </row>
    <row r="261" spans="1:13">
      <c r="A261" s="487"/>
      <c r="B261" s="423"/>
      <c r="C261" s="423"/>
      <c r="D261" s="423"/>
      <c r="E261" s="423"/>
      <c r="F261" s="423"/>
      <c r="G261" s="423"/>
      <c r="H261" s="423"/>
      <c r="I261" s="423"/>
      <c r="J261" s="423"/>
      <c r="K261" s="423"/>
      <c r="L261" s="423"/>
      <c r="M261" s="423"/>
    </row>
    <row r="262" spans="1:13">
      <c r="A262" s="487"/>
      <c r="B262" s="423"/>
      <c r="C262" s="423"/>
      <c r="D262" s="423"/>
      <c r="E262" s="423"/>
      <c r="F262" s="423"/>
      <c r="G262" s="423"/>
      <c r="H262" s="423"/>
      <c r="I262" s="423"/>
      <c r="J262" s="423"/>
      <c r="K262" s="423"/>
      <c r="L262" s="423"/>
      <c r="M262" s="423"/>
    </row>
    <row r="263" spans="1:13">
      <c r="A263" s="487"/>
      <c r="B263" s="423"/>
      <c r="C263" s="423"/>
      <c r="D263" s="423"/>
      <c r="E263" s="423"/>
      <c r="F263" s="423"/>
      <c r="G263" s="423"/>
      <c r="H263" s="423"/>
      <c r="I263" s="423"/>
      <c r="J263" s="423"/>
      <c r="K263" s="423"/>
      <c r="L263" s="423"/>
      <c r="M263" s="423"/>
    </row>
    <row r="264" spans="1:13">
      <c r="A264" s="487"/>
      <c r="B264" s="423"/>
      <c r="C264" s="423"/>
      <c r="D264" s="423"/>
      <c r="E264" s="423"/>
      <c r="F264" s="423"/>
      <c r="G264" s="423"/>
      <c r="H264" s="423"/>
      <c r="I264" s="423"/>
      <c r="J264" s="423"/>
      <c r="K264" s="423"/>
      <c r="L264" s="423"/>
      <c r="M264" s="423"/>
    </row>
    <row r="265" spans="1:13">
      <c r="A265" s="487"/>
      <c r="B265" s="423"/>
      <c r="C265" s="423"/>
      <c r="D265" s="423"/>
      <c r="E265" s="423"/>
      <c r="F265" s="423"/>
      <c r="G265" s="423"/>
      <c r="H265" s="423"/>
      <c r="I265" s="423"/>
      <c r="J265" s="423"/>
      <c r="K265" s="423"/>
      <c r="L265" s="423"/>
      <c r="M265" s="423"/>
    </row>
    <row r="266" spans="1:13">
      <c r="A266" s="487"/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423"/>
      <c r="M266" s="423"/>
    </row>
    <row r="267" spans="1:13">
      <c r="A267" s="487"/>
      <c r="B267" s="423"/>
      <c r="C267" s="423"/>
      <c r="D267" s="423"/>
      <c r="E267" s="423"/>
      <c r="F267" s="423"/>
      <c r="G267" s="423"/>
      <c r="H267" s="423"/>
      <c r="I267" s="423"/>
      <c r="J267" s="423"/>
      <c r="K267" s="423"/>
      <c r="L267" s="423"/>
      <c r="M267" s="423"/>
    </row>
    <row r="268" spans="1:13">
      <c r="A268" s="487"/>
      <c r="B268" s="423"/>
      <c r="C268" s="423"/>
      <c r="D268" s="423"/>
      <c r="E268" s="423"/>
      <c r="F268" s="423"/>
      <c r="G268" s="423"/>
      <c r="H268" s="423"/>
      <c r="I268" s="423"/>
      <c r="J268" s="423"/>
      <c r="K268" s="423"/>
      <c r="L268" s="423"/>
      <c r="M268" s="423"/>
    </row>
    <row r="269" spans="1:13">
      <c r="A269" s="487"/>
      <c r="B269" s="423"/>
      <c r="C269" s="423"/>
      <c r="D269" s="423"/>
      <c r="E269" s="423"/>
      <c r="F269" s="423"/>
      <c r="G269" s="423"/>
      <c r="H269" s="423"/>
      <c r="I269" s="423"/>
      <c r="J269" s="423"/>
      <c r="K269" s="423"/>
      <c r="L269" s="423"/>
      <c r="M269" s="423"/>
    </row>
    <row r="270" spans="1:13">
      <c r="A270" s="487"/>
      <c r="B270" s="423"/>
      <c r="C270" s="423"/>
      <c r="D270" s="423"/>
      <c r="E270" s="423"/>
      <c r="F270" s="423"/>
      <c r="G270" s="423"/>
      <c r="H270" s="423"/>
      <c r="I270" s="423"/>
      <c r="J270" s="423"/>
      <c r="K270" s="423"/>
      <c r="L270" s="423"/>
      <c r="M270" s="423"/>
    </row>
  </sheetData>
  <mergeCells count="1">
    <mergeCell ref="A1:M1"/>
  </mergeCells>
  <pageMargins left="0.7" right="0.7" top="0.75" bottom="0.75" header="0.3" footer="0.3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zoomScale="90" zoomScaleNormal="90" workbookViewId="0">
      <selection activeCell="B12" sqref="B12:E12"/>
    </sheetView>
  </sheetViews>
  <sheetFormatPr defaultColWidth="11" defaultRowHeight="14.5"/>
  <cols>
    <col min="1" max="1" width="43.453125" customWidth="1"/>
    <col min="2" max="2" width="13.453125" customWidth="1"/>
    <col min="3" max="3" width="14.1796875" style="127" customWidth="1"/>
    <col min="4" max="4" width="14.7265625" customWidth="1"/>
    <col min="5" max="5" width="14.81640625" customWidth="1"/>
  </cols>
  <sheetData>
    <row r="1" spans="1:7" ht="16.5">
      <c r="A1" s="263" t="s">
        <v>915</v>
      </c>
    </row>
    <row r="2" spans="1:7">
      <c r="A2" s="2167" t="s">
        <v>556</v>
      </c>
      <c r="B2" s="2168"/>
      <c r="C2" s="343"/>
      <c r="D2" s="344"/>
      <c r="E2" s="344"/>
    </row>
    <row r="3" spans="1:7" ht="15" thickBot="1">
      <c r="A3" s="2224" t="s">
        <v>150</v>
      </c>
      <c r="B3" s="345" t="s">
        <v>240</v>
      </c>
      <c r="C3" s="346" t="s">
        <v>241</v>
      </c>
      <c r="D3" s="2169" t="s">
        <v>242</v>
      </c>
      <c r="E3" s="2170"/>
    </row>
    <row r="4" spans="1:7" ht="15" thickBot="1">
      <c r="A4" s="2225"/>
      <c r="B4" s="1492" t="s">
        <v>155</v>
      </c>
      <c r="C4" s="1493" t="s">
        <v>156</v>
      </c>
      <c r="D4" s="1494" t="s">
        <v>778</v>
      </c>
      <c r="E4" s="1494" t="s">
        <v>913</v>
      </c>
    </row>
    <row r="5" spans="1:7" ht="33" customHeight="1" thickBot="1">
      <c r="A5" s="2254" t="s">
        <v>157</v>
      </c>
      <c r="B5" s="2255"/>
      <c r="C5" s="2255"/>
      <c r="D5" s="2255"/>
      <c r="E5" s="2256"/>
    </row>
    <row r="6" spans="1:7" ht="26.15" customHeight="1">
      <c r="A6" s="2081" t="s">
        <v>158</v>
      </c>
      <c r="B6" s="2257"/>
      <c r="C6" s="2257"/>
      <c r="D6" s="2257"/>
      <c r="E6" s="2082"/>
      <c r="F6" s="349"/>
    </row>
    <row r="7" spans="1:7" ht="28.5" thickBot="1">
      <c r="A7" s="350" t="s">
        <v>159</v>
      </c>
      <c r="B7" s="351">
        <v>157769544</v>
      </c>
      <c r="C7" s="352">
        <f>LANDS!F133</f>
        <v>104146417</v>
      </c>
      <c r="D7" s="351">
        <f>C7*5/100+C7</f>
        <v>109353737.84999999</v>
      </c>
      <c r="E7" s="353">
        <f>D7*5/100+D7</f>
        <v>114821424.74249999</v>
      </c>
    </row>
    <row r="8" spans="1:7" ht="28.5" thickBot="1">
      <c r="A8" s="354" t="s">
        <v>557</v>
      </c>
      <c r="B8" s="355">
        <v>0</v>
      </c>
      <c r="C8" s="1418">
        <f>LANDS!E133</f>
        <v>0</v>
      </c>
      <c r="D8" s="1417">
        <f>C8*5/100+C8</f>
        <v>0</v>
      </c>
      <c r="E8" s="367">
        <f>D8*5/100+D8</f>
        <v>0</v>
      </c>
      <c r="F8" s="368"/>
      <c r="G8" s="1422"/>
    </row>
    <row r="9" spans="1:7" ht="29.15" customHeight="1" thickBot="1">
      <c r="A9" s="357" t="s">
        <v>160</v>
      </c>
      <c r="B9" s="358">
        <f>SUM(B7:B8)</f>
        <v>157769544</v>
      </c>
      <c r="C9" s="1421">
        <f t="shared" ref="C9:E9" si="0">SUM(C7:C8)</f>
        <v>104146417</v>
      </c>
      <c r="D9" s="1421">
        <f t="shared" si="0"/>
        <v>109353737.84999999</v>
      </c>
      <c r="E9" s="358">
        <f t="shared" si="0"/>
        <v>114821424.74249999</v>
      </c>
    </row>
    <row r="10" spans="1:7" ht="30" customHeight="1" thickBot="1">
      <c r="A10" s="2081" t="s">
        <v>558</v>
      </c>
      <c r="B10" s="2257"/>
      <c r="C10" s="2257"/>
      <c r="D10" s="2257"/>
      <c r="E10" s="2082"/>
      <c r="F10" s="349"/>
    </row>
    <row r="11" spans="1:7" ht="15" thickBot="1">
      <c r="A11" s="2177"/>
      <c r="B11" s="361" t="s">
        <v>240</v>
      </c>
      <c r="C11" s="362" t="s">
        <v>241</v>
      </c>
      <c r="D11" s="2190" t="s">
        <v>242</v>
      </c>
      <c r="E11" s="2191"/>
    </row>
    <row r="12" spans="1:7" ht="15" thickBot="1">
      <c r="A12" s="2225"/>
      <c r="B12" s="1492" t="s">
        <v>155</v>
      </c>
      <c r="C12" s="1493" t="s">
        <v>156</v>
      </c>
      <c r="D12" s="1494" t="s">
        <v>778</v>
      </c>
      <c r="E12" s="1494" t="s">
        <v>913</v>
      </c>
    </row>
    <row r="13" spans="1:7" ht="15" thickBot="1">
      <c r="A13" s="364" t="s">
        <v>559</v>
      </c>
      <c r="B13" s="365">
        <v>24482600</v>
      </c>
      <c r="C13" s="366">
        <f>LANDS!H133</f>
        <v>2380000</v>
      </c>
      <c r="D13" s="367">
        <f>C13*5/100+C13</f>
        <v>2499000</v>
      </c>
      <c r="E13" s="367">
        <f>D13*5/100+D13</f>
        <v>2623950</v>
      </c>
      <c r="F13" s="368"/>
    </row>
    <row r="14" spans="1:7">
      <c r="A14" s="360" t="s">
        <v>294</v>
      </c>
      <c r="B14" s="365">
        <f>SUM(B13)</f>
        <v>24482600</v>
      </c>
      <c r="C14" s="366">
        <f>SUM(C13)</f>
        <v>2380000</v>
      </c>
      <c r="D14" s="367">
        <f>SUM(D13)</f>
        <v>2499000</v>
      </c>
      <c r="E14" s="367">
        <f>SUM(E13)</f>
        <v>2623950</v>
      </c>
      <c r="F14" s="368"/>
    </row>
    <row r="15" spans="1:7">
      <c r="A15" s="2081"/>
      <c r="B15" s="2257"/>
      <c r="C15" s="2257"/>
      <c r="D15" s="2257"/>
      <c r="E15" s="2082"/>
      <c r="F15" s="349"/>
    </row>
    <row r="16" spans="1:7" ht="29.15" customHeight="1">
      <c r="A16" s="2182" t="s">
        <v>560</v>
      </c>
      <c r="B16" s="2096"/>
      <c r="C16" s="2096"/>
      <c r="D16" s="2178"/>
      <c r="E16" s="2179"/>
    </row>
    <row r="17" spans="1:6" ht="15" thickBot="1">
      <c r="A17" s="2224"/>
      <c r="B17" s="345" t="s">
        <v>240</v>
      </c>
      <c r="C17" s="346" t="s">
        <v>241</v>
      </c>
      <c r="D17" s="2169" t="s">
        <v>242</v>
      </c>
      <c r="E17" s="2170"/>
    </row>
    <row r="18" spans="1:6" ht="15" thickBot="1">
      <c r="A18" s="2225"/>
      <c r="B18" s="1492" t="s">
        <v>155</v>
      </c>
      <c r="C18" s="1493" t="s">
        <v>156</v>
      </c>
      <c r="D18" s="1494" t="s">
        <v>778</v>
      </c>
      <c r="E18" s="1494" t="s">
        <v>913</v>
      </c>
    </row>
    <row r="19" spans="1:6" ht="15" thickBot="1">
      <c r="A19" s="364" t="s">
        <v>561</v>
      </c>
      <c r="B19" s="370">
        <v>10268346</v>
      </c>
      <c r="C19" s="370">
        <f>LANDS!L133</f>
        <v>50516423</v>
      </c>
      <c r="D19" s="370">
        <f>C19*5/100+C19</f>
        <v>53042244.149999999</v>
      </c>
      <c r="E19" s="370">
        <f>D19*5/100+D19</f>
        <v>55694356.357500002</v>
      </c>
    </row>
    <row r="20" spans="1:6">
      <c r="A20" s="364" t="s">
        <v>562</v>
      </c>
      <c r="B20" s="370">
        <v>5162400</v>
      </c>
      <c r="C20" s="370">
        <v>0</v>
      </c>
      <c r="D20" s="370">
        <f t="shared" ref="D20:E23" si="1">C20*5/100+C20</f>
        <v>0</v>
      </c>
      <c r="E20" s="370">
        <f t="shared" si="1"/>
        <v>0</v>
      </c>
    </row>
    <row r="21" spans="1:6">
      <c r="A21" s="364" t="s">
        <v>563</v>
      </c>
      <c r="B21" s="370">
        <v>35461711</v>
      </c>
      <c r="C21" s="370">
        <v>0</v>
      </c>
      <c r="D21" s="370">
        <f t="shared" si="1"/>
        <v>0</v>
      </c>
      <c r="E21" s="370">
        <f t="shared" si="1"/>
        <v>0</v>
      </c>
    </row>
    <row r="22" spans="1:6" ht="26.15" customHeight="1">
      <c r="A22" s="369" t="s">
        <v>167</v>
      </c>
      <c r="B22" s="370">
        <f>SUM(B19:B21)</f>
        <v>50892457</v>
      </c>
      <c r="C22" s="370">
        <f>SUM(C19:C21)</f>
        <v>50516423</v>
      </c>
      <c r="D22" s="370">
        <f t="shared" si="1"/>
        <v>53042244.149999999</v>
      </c>
      <c r="E22" s="370">
        <f t="shared" si="1"/>
        <v>55694356.357500002</v>
      </c>
    </row>
    <row r="23" spans="1:6" ht="30" customHeight="1">
      <c r="A23" s="369" t="s">
        <v>168</v>
      </c>
      <c r="B23" s="370">
        <f>SUM(B22+B14+B9)</f>
        <v>233144601</v>
      </c>
      <c r="C23" s="370">
        <f>SUM(C22+C14+C9)</f>
        <v>157042840</v>
      </c>
      <c r="D23" s="370">
        <f t="shared" si="1"/>
        <v>164894982</v>
      </c>
      <c r="E23" s="370">
        <f t="shared" si="1"/>
        <v>173139731.09999999</v>
      </c>
    </row>
    <row r="24" spans="1:6">
      <c r="A24" s="2382"/>
      <c r="B24" s="2382"/>
      <c r="C24" s="2382"/>
      <c r="D24" s="2382"/>
      <c r="E24" s="2382"/>
      <c r="F24" s="2382"/>
    </row>
    <row r="25" spans="1:6" ht="16.5">
      <c r="A25" s="263" t="s">
        <v>247</v>
      </c>
    </row>
    <row r="26" spans="1:6" ht="27" customHeight="1" thickBot="1">
      <c r="A26" s="2224" t="s">
        <v>169</v>
      </c>
      <c r="B26" s="110" t="s">
        <v>240</v>
      </c>
      <c r="C26" s="111" t="s">
        <v>241</v>
      </c>
      <c r="D26" s="2193" t="s">
        <v>242</v>
      </c>
      <c r="E26" s="2194"/>
    </row>
    <row r="27" spans="1:6" ht="15" thickBot="1">
      <c r="A27" s="2225"/>
      <c r="B27" s="1492" t="s">
        <v>155</v>
      </c>
      <c r="C27" s="1493" t="s">
        <v>156</v>
      </c>
      <c r="D27" s="1494" t="s">
        <v>778</v>
      </c>
      <c r="E27" s="1494" t="s">
        <v>913</v>
      </c>
    </row>
    <row r="28" spans="1:6" ht="26.15" customHeight="1" thickBot="1">
      <c r="A28" s="371" t="s">
        <v>170</v>
      </c>
      <c r="B28" s="2184"/>
      <c r="C28" s="2185"/>
      <c r="D28" s="2185"/>
      <c r="E28" s="2186"/>
    </row>
    <row r="29" spans="1:6">
      <c r="A29" s="372" t="s">
        <v>171</v>
      </c>
      <c r="B29" s="373">
        <v>47476909</v>
      </c>
      <c r="C29" s="374">
        <f>LANDS!M15</f>
        <v>44180323</v>
      </c>
      <c r="D29" s="373">
        <f>C29*5/100+C29</f>
        <v>46389339.149999999</v>
      </c>
      <c r="E29" s="373">
        <f>D29*5/100+D29</f>
        <v>48708806.107500002</v>
      </c>
    </row>
    <row r="30" spans="1:6">
      <c r="A30" s="354" t="s">
        <v>172</v>
      </c>
      <c r="B30" s="375">
        <v>52077808</v>
      </c>
      <c r="C30" s="374">
        <f>LANDS!M111</f>
        <v>59400000</v>
      </c>
      <c r="D30" s="373">
        <f t="shared" ref="D30:E34" si="2">C30*5/100+C30</f>
        <v>62370000</v>
      </c>
      <c r="E30" s="373">
        <f t="shared" si="2"/>
        <v>65488500</v>
      </c>
    </row>
    <row r="31" spans="1:6">
      <c r="A31" s="354" t="s">
        <v>173</v>
      </c>
      <c r="B31" s="376">
        <v>0</v>
      </c>
      <c r="C31" s="374">
        <v>0</v>
      </c>
      <c r="D31" s="373">
        <f t="shared" si="2"/>
        <v>0</v>
      </c>
      <c r="E31" s="373">
        <f t="shared" si="2"/>
        <v>0</v>
      </c>
    </row>
    <row r="32" spans="1:6">
      <c r="A32" s="354" t="s">
        <v>174</v>
      </c>
      <c r="B32" s="375">
        <v>7719700</v>
      </c>
      <c r="C32" s="374">
        <f>LANDS!M124</f>
        <v>1600000</v>
      </c>
      <c r="D32" s="373">
        <f t="shared" si="2"/>
        <v>1680000</v>
      </c>
      <c r="E32" s="373">
        <f t="shared" si="2"/>
        <v>1764000</v>
      </c>
    </row>
    <row r="33" spans="1:7" ht="26.15" customHeight="1">
      <c r="A33" s="347" t="s">
        <v>175</v>
      </c>
      <c r="B33" s="2187"/>
      <c r="C33" s="2188"/>
      <c r="D33" s="2188"/>
      <c r="E33" s="2189"/>
    </row>
    <row r="34" spans="1:7">
      <c r="A34" s="354" t="s">
        <v>176</v>
      </c>
      <c r="B34" s="376">
        <v>0</v>
      </c>
      <c r="C34" s="377">
        <v>0</v>
      </c>
      <c r="D34" s="378">
        <f t="shared" si="2"/>
        <v>0</v>
      </c>
      <c r="E34" s="378">
        <f t="shared" si="2"/>
        <v>0</v>
      </c>
    </row>
    <row r="35" spans="1:7" ht="15" thickBot="1">
      <c r="A35" s="354" t="s">
        <v>177</v>
      </c>
      <c r="B35" s="376">
        <v>0</v>
      </c>
      <c r="C35" s="379">
        <v>0</v>
      </c>
      <c r="D35" s="378">
        <f>C35*5/100+C35</f>
        <v>0</v>
      </c>
      <c r="E35" s="378">
        <f>D35*5/100+D35</f>
        <v>0</v>
      </c>
    </row>
    <row r="36" spans="1:7" ht="15" thickBot="1">
      <c r="A36" s="1517" t="s">
        <v>850</v>
      </c>
      <c r="B36" s="380">
        <v>125870184</v>
      </c>
      <c r="C36" s="221">
        <f>LANDS!M131</f>
        <v>51862517</v>
      </c>
      <c r="D36" s="378">
        <f>C36*5/100+C36</f>
        <v>54455642.850000001</v>
      </c>
      <c r="E36" s="378">
        <f>D36*5/100+D36</f>
        <v>57178424.9925</v>
      </c>
    </row>
    <row r="37" spans="1:7" ht="28" customHeight="1" thickBot="1">
      <c r="A37" s="347" t="s">
        <v>179</v>
      </c>
      <c r="B37" s="381">
        <f>SUM(B29+B30+B31+B32+B34+B35+B36)</f>
        <v>233144601</v>
      </c>
      <c r="C37" s="382">
        <f>SUM(C29+C30+C31+C32+C34+C35+C36)</f>
        <v>157042840</v>
      </c>
      <c r="D37" s="381">
        <f>SUM(D29+D30+D31+D32+D34+D35+D36)</f>
        <v>164894982</v>
      </c>
      <c r="E37" s="381">
        <f>SUM(E29+E30+E31+E32+E34+E35+E36)</f>
        <v>173139731.09999999</v>
      </c>
    </row>
    <row r="38" spans="1:7">
      <c r="A38" s="2382"/>
      <c r="B38" s="2382"/>
      <c r="C38" s="2382"/>
      <c r="D38" s="2382"/>
      <c r="E38" s="2382"/>
      <c r="F38" s="2382"/>
      <c r="G38" s="2382"/>
    </row>
    <row r="39" spans="1:7" ht="48.75" customHeight="1">
      <c r="A39" s="2090" t="s">
        <v>180</v>
      </c>
      <c r="B39" s="2090"/>
      <c r="C39" s="2090"/>
      <c r="D39" s="2090"/>
      <c r="E39" s="2090"/>
    </row>
    <row r="40" spans="1:7" ht="24" customHeight="1" thickBot="1">
      <c r="A40" s="2224" t="s">
        <v>169</v>
      </c>
      <c r="B40" s="345" t="s">
        <v>240</v>
      </c>
      <c r="C40" s="346" t="s">
        <v>241</v>
      </c>
      <c r="D40" s="2169" t="s">
        <v>242</v>
      </c>
      <c r="E40" s="2170"/>
    </row>
    <row r="41" spans="1:7" ht="15" thickBot="1">
      <c r="A41" s="2225"/>
      <c r="B41" s="1492" t="s">
        <v>155</v>
      </c>
      <c r="C41" s="1493" t="s">
        <v>156</v>
      </c>
      <c r="D41" s="1494" t="s">
        <v>778</v>
      </c>
      <c r="E41" s="1494" t="s">
        <v>913</v>
      </c>
    </row>
    <row r="42" spans="1:7" ht="24" customHeight="1" thickBot="1">
      <c r="A42" s="2192" t="s">
        <v>181</v>
      </c>
      <c r="B42" s="2193"/>
      <c r="C42" s="2193"/>
      <c r="D42" s="2193"/>
      <c r="E42" s="2194"/>
    </row>
    <row r="43" spans="1:7" ht="22" customHeight="1">
      <c r="A43" s="347" t="s">
        <v>182</v>
      </c>
      <c r="B43" s="2195"/>
      <c r="C43" s="2196"/>
      <c r="D43" s="2196"/>
      <c r="E43" s="2197"/>
    </row>
    <row r="44" spans="1:7">
      <c r="A44" s="354" t="s">
        <v>171</v>
      </c>
      <c r="B44" s="383">
        <v>35201398</v>
      </c>
      <c r="C44" s="384">
        <f>LANDS!F15</f>
        <v>35528900</v>
      </c>
      <c r="D44" s="383">
        <f t="shared" ref="D44:E49" si="3">C44*5/100+C44</f>
        <v>37305345</v>
      </c>
      <c r="E44" s="383">
        <f t="shared" si="3"/>
        <v>39170612.25</v>
      </c>
    </row>
    <row r="45" spans="1:7">
      <c r="A45" s="354" t="s">
        <v>172</v>
      </c>
      <c r="B45" s="383">
        <v>32473708</v>
      </c>
      <c r="C45" s="384">
        <f>LANDS!F111</f>
        <v>15255000</v>
      </c>
      <c r="D45" s="383">
        <f t="shared" si="3"/>
        <v>16017750</v>
      </c>
      <c r="E45" s="383">
        <f>D45*5/100+D45</f>
        <v>16818637.5</v>
      </c>
    </row>
    <row r="46" spans="1:7">
      <c r="A46" s="354" t="s">
        <v>173</v>
      </c>
      <c r="B46" s="355">
        <v>0</v>
      </c>
      <c r="C46" s="384">
        <v>0</v>
      </c>
      <c r="D46" s="383">
        <f t="shared" si="3"/>
        <v>0</v>
      </c>
      <c r="E46" s="383">
        <f>D46*5/100+D46</f>
        <v>0</v>
      </c>
    </row>
    <row r="47" spans="1:7">
      <c r="A47" s="354" t="s">
        <v>174</v>
      </c>
      <c r="B47" s="383">
        <v>773600</v>
      </c>
      <c r="C47" s="384">
        <f>LANDS!F124</f>
        <v>1500000</v>
      </c>
      <c r="D47" s="383">
        <f t="shared" si="3"/>
        <v>1575000</v>
      </c>
      <c r="E47" s="383">
        <f>D47*5/100+D47</f>
        <v>1653750</v>
      </c>
    </row>
    <row r="48" spans="1:7" ht="22" customHeight="1">
      <c r="A48" s="347" t="s">
        <v>175</v>
      </c>
      <c r="B48" s="2195"/>
      <c r="C48" s="2196"/>
      <c r="D48" s="2196"/>
      <c r="E48" s="2197"/>
    </row>
    <row r="49" spans="1:5">
      <c r="A49" s="372" t="s">
        <v>176</v>
      </c>
      <c r="B49" s="385">
        <v>0</v>
      </c>
      <c r="C49" s="386">
        <v>0</v>
      </c>
      <c r="D49" s="387">
        <f t="shared" si="3"/>
        <v>0</v>
      </c>
      <c r="E49" s="387">
        <f>D49*5/100+D49</f>
        <v>0</v>
      </c>
    </row>
    <row r="50" spans="1:5" ht="15" thickBot="1">
      <c r="A50" s="354" t="s">
        <v>183</v>
      </c>
      <c r="B50" s="355">
        <v>0</v>
      </c>
      <c r="C50" s="377">
        <v>0</v>
      </c>
      <c r="D50" s="387">
        <f>C50*5/100+C50</f>
        <v>0</v>
      </c>
      <c r="E50" s="387">
        <f>D50*5/100+D50</f>
        <v>0</v>
      </c>
    </row>
    <row r="51" spans="1:5" ht="15" thickBot="1">
      <c r="A51" s="1517" t="s">
        <v>850</v>
      </c>
      <c r="B51" s="383">
        <v>89320838</v>
      </c>
      <c r="C51" s="384">
        <f>LANDS!F131</f>
        <v>51862517</v>
      </c>
      <c r="D51" s="387">
        <f>C51*5/100+C51</f>
        <v>54455642.850000001</v>
      </c>
      <c r="E51" s="387">
        <f>D51*5/100+D51</f>
        <v>57178424.9925</v>
      </c>
    </row>
    <row r="52" spans="1:5" ht="23.15" customHeight="1" thickBot="1">
      <c r="A52" s="388" t="s">
        <v>184</v>
      </c>
      <c r="B52" s="359">
        <f>SUM(B44+B45+B46+B47+B49+B50+B51)</f>
        <v>157769544</v>
      </c>
      <c r="C52" s="359">
        <f>SUM(C44+C45+C46+C47+C49+C50+C51)</f>
        <v>104146417</v>
      </c>
      <c r="D52" s="359">
        <f>SUM(D44+D45+D46+D47+D49+D50+D51)</f>
        <v>109353737.84999999</v>
      </c>
      <c r="E52" s="359">
        <f>SUM(E44+E45+E46+E47+E49+E50+E51)</f>
        <v>114821424.74250001</v>
      </c>
    </row>
    <row r="53" spans="1:5">
      <c r="A53" s="2419"/>
      <c r="B53" s="1985"/>
      <c r="C53" s="1985"/>
      <c r="D53" s="1985"/>
      <c r="E53" s="1986"/>
    </row>
    <row r="54" spans="1:5" ht="28" customHeight="1">
      <c r="A54" s="2182" t="s">
        <v>185</v>
      </c>
      <c r="B54" s="2096"/>
      <c r="C54" s="2096"/>
      <c r="D54" s="2178"/>
      <c r="E54" s="2179"/>
    </row>
    <row r="55" spans="1:5" ht="15" thickBot="1">
      <c r="A55" s="2224" t="s">
        <v>169</v>
      </c>
      <c r="B55" s="345" t="s">
        <v>240</v>
      </c>
      <c r="C55" s="389" t="s">
        <v>241</v>
      </c>
      <c r="D55" s="2169" t="s">
        <v>242</v>
      </c>
      <c r="E55" s="2170"/>
    </row>
    <row r="56" spans="1:5" ht="15" thickBot="1">
      <c r="A56" s="2225"/>
      <c r="B56" s="1492" t="s">
        <v>155</v>
      </c>
      <c r="C56" s="1493" t="s">
        <v>156</v>
      </c>
      <c r="D56" s="1494" t="s">
        <v>778</v>
      </c>
      <c r="E56" s="1494" t="s">
        <v>913</v>
      </c>
    </row>
    <row r="57" spans="1:5" ht="24" customHeight="1" thickBot="1">
      <c r="A57" s="347" t="s">
        <v>182</v>
      </c>
      <c r="B57" s="2198"/>
      <c r="C57" s="2199"/>
      <c r="D57" s="2199"/>
      <c r="E57" s="2200"/>
    </row>
    <row r="58" spans="1:5">
      <c r="A58" s="390" t="s">
        <v>171</v>
      </c>
      <c r="B58" s="383">
        <v>35201398</v>
      </c>
      <c r="C58" s="384">
        <f>LANDS!D15</f>
        <v>35528900</v>
      </c>
      <c r="D58" s="391">
        <f t="shared" ref="D58:E63" si="4">C58*5/100+C58</f>
        <v>37305345</v>
      </c>
      <c r="E58" s="391">
        <f t="shared" si="4"/>
        <v>39170612.25</v>
      </c>
    </row>
    <row r="59" spans="1:5">
      <c r="A59" s="354" t="s">
        <v>172</v>
      </c>
      <c r="B59" s="383">
        <v>32473708</v>
      </c>
      <c r="C59" s="384">
        <f>LANDS!D111</f>
        <v>15255000</v>
      </c>
      <c r="D59" s="391">
        <f t="shared" si="4"/>
        <v>16017750</v>
      </c>
      <c r="E59" s="391">
        <f>D59*5/100+D59</f>
        <v>16818637.5</v>
      </c>
    </row>
    <row r="60" spans="1:5">
      <c r="A60" s="354" t="s">
        <v>173</v>
      </c>
      <c r="B60" s="355">
        <v>0</v>
      </c>
      <c r="C60" s="384">
        <v>0</v>
      </c>
      <c r="D60" s="391">
        <f t="shared" si="4"/>
        <v>0</v>
      </c>
      <c r="E60" s="391">
        <f>D60*5/100+D60</f>
        <v>0</v>
      </c>
    </row>
    <row r="61" spans="1:5">
      <c r="A61" s="354" t="s">
        <v>174</v>
      </c>
      <c r="B61" s="383">
        <v>773600</v>
      </c>
      <c r="C61" s="384">
        <f>LANDS!D124</f>
        <v>1500000</v>
      </c>
      <c r="D61" s="391">
        <f t="shared" si="4"/>
        <v>1575000</v>
      </c>
      <c r="E61" s="391">
        <f>D61*5/100+D61</f>
        <v>1653750</v>
      </c>
    </row>
    <row r="62" spans="1:5" ht="23.15" customHeight="1">
      <c r="A62" s="347" t="s">
        <v>175</v>
      </c>
      <c r="B62" s="2195"/>
      <c r="C62" s="2196"/>
      <c r="D62" s="2196"/>
      <c r="E62" s="2197"/>
    </row>
    <row r="63" spans="1:5">
      <c r="A63" s="354" t="s">
        <v>176</v>
      </c>
      <c r="B63" s="355">
        <v>0</v>
      </c>
      <c r="C63" s="377">
        <v>0</v>
      </c>
      <c r="D63" s="392">
        <f t="shared" si="4"/>
        <v>0</v>
      </c>
      <c r="E63" s="392">
        <f>D63*5/100+D63</f>
        <v>0</v>
      </c>
    </row>
    <row r="64" spans="1:5" ht="15" thickBot="1">
      <c r="A64" s="354" t="s">
        <v>183</v>
      </c>
      <c r="B64" s="355">
        <v>0</v>
      </c>
      <c r="C64" s="377">
        <v>0</v>
      </c>
      <c r="D64" s="392">
        <f>C64*5/100+C64</f>
        <v>0</v>
      </c>
      <c r="E64" s="392">
        <f>D64*5/100+D64</f>
        <v>0</v>
      </c>
    </row>
    <row r="65" spans="1:5" ht="15" thickBot="1">
      <c r="A65" s="1517" t="s">
        <v>850</v>
      </c>
      <c r="B65" s="383">
        <v>89320838</v>
      </c>
      <c r="C65" s="384">
        <f>LANDS!D131</f>
        <v>51862517</v>
      </c>
      <c r="D65" s="392">
        <f>C65*5/100+C65</f>
        <v>54455642.850000001</v>
      </c>
      <c r="E65" s="392">
        <f>D65*5/100+D65</f>
        <v>57178424.9925</v>
      </c>
    </row>
    <row r="66" spans="1:5" ht="26.15" customHeight="1" thickBot="1">
      <c r="A66" s="357" t="s">
        <v>184</v>
      </c>
      <c r="B66" s="358">
        <f>SUM(B58+B59+B60+B61+B63+B64+B65)</f>
        <v>157769544</v>
      </c>
      <c r="C66" s="359">
        <f>SUM(C58+C59+C60+C61+C63+C64+C65)</f>
        <v>104146417</v>
      </c>
      <c r="D66" s="358">
        <f>SUM(D58+D59+D60+D61+D63+D64+D65)</f>
        <v>109353737.84999999</v>
      </c>
      <c r="E66" s="358">
        <f>SUM(E58+E59+E60+E61+E63+E64+E65)</f>
        <v>114821424.74250001</v>
      </c>
    </row>
    <row r="67" spans="1:5">
      <c r="A67" s="2314"/>
      <c r="B67" s="2315"/>
      <c r="C67" s="2315"/>
      <c r="D67" s="2315"/>
      <c r="E67" s="2316"/>
    </row>
    <row r="68" spans="1:5" ht="24" customHeight="1">
      <c r="A68" s="2182" t="s">
        <v>564</v>
      </c>
      <c r="B68" s="2096"/>
      <c r="C68" s="2096"/>
      <c r="D68" s="2178"/>
      <c r="E68" s="2179"/>
    </row>
    <row r="69" spans="1:5" ht="15" thickBot="1">
      <c r="A69" s="2224" t="s">
        <v>169</v>
      </c>
      <c r="B69" s="345" t="s">
        <v>240</v>
      </c>
      <c r="C69" s="389" t="s">
        <v>241</v>
      </c>
      <c r="D69" s="2169" t="s">
        <v>242</v>
      </c>
      <c r="E69" s="2170"/>
    </row>
    <row r="70" spans="1:5" ht="15" thickBot="1">
      <c r="A70" s="2225"/>
      <c r="B70" s="1492" t="s">
        <v>155</v>
      </c>
      <c r="C70" s="1493" t="s">
        <v>156</v>
      </c>
      <c r="D70" s="1494" t="s">
        <v>778</v>
      </c>
      <c r="E70" s="1494" t="s">
        <v>913</v>
      </c>
    </row>
    <row r="71" spans="1:5" ht="24" customHeight="1" thickBot="1">
      <c r="A71" s="347" t="s">
        <v>182</v>
      </c>
      <c r="B71" s="2195"/>
      <c r="C71" s="2202"/>
      <c r="D71" s="2202"/>
      <c r="E71" s="2203"/>
    </row>
    <row r="72" spans="1:5" ht="15" thickBot="1">
      <c r="A72" s="390" t="s">
        <v>171</v>
      </c>
      <c r="B72" s="1485">
        <v>0</v>
      </c>
      <c r="C72" s="504">
        <f>LANDS!E15</f>
        <v>0</v>
      </c>
      <c r="D72" s="504">
        <f t="shared" ref="D72:E77" si="5">C72*5/100+C72</f>
        <v>0</v>
      </c>
      <c r="E72" s="504">
        <f t="shared" si="5"/>
        <v>0</v>
      </c>
    </row>
    <row r="73" spans="1:5" ht="15" thickBot="1">
      <c r="A73" s="372" t="s">
        <v>172</v>
      </c>
      <c r="B73" s="1511">
        <v>0</v>
      </c>
      <c r="C73" s="1480">
        <f>LANDS!E111</f>
        <v>0</v>
      </c>
      <c r="D73" s="1480">
        <f t="shared" si="5"/>
        <v>0</v>
      </c>
      <c r="E73" s="1480">
        <f>D73*5/100+D73</f>
        <v>0</v>
      </c>
    </row>
    <row r="74" spans="1:5" ht="15" thickBot="1">
      <c r="A74" s="354" t="s">
        <v>173</v>
      </c>
      <c r="B74" s="1485">
        <v>0</v>
      </c>
      <c r="C74" s="504">
        <v>0</v>
      </c>
      <c r="D74" s="504">
        <f t="shared" si="5"/>
        <v>0</v>
      </c>
      <c r="E74" s="504">
        <f>D74*5/100+D74</f>
        <v>0</v>
      </c>
    </row>
    <row r="75" spans="1:5" ht="15" thickBot="1">
      <c r="A75" s="354" t="s">
        <v>174</v>
      </c>
      <c r="B75" s="1485">
        <v>0</v>
      </c>
      <c r="C75" s="504">
        <f>LANDS!E124</f>
        <v>0</v>
      </c>
      <c r="D75" s="504">
        <f t="shared" si="5"/>
        <v>0</v>
      </c>
      <c r="E75" s="504">
        <f>D75*5/100+D75</f>
        <v>0</v>
      </c>
    </row>
    <row r="76" spans="1:5" ht="28" customHeight="1" thickBot="1">
      <c r="A76" s="347" t="s">
        <v>175</v>
      </c>
      <c r="B76" s="2195"/>
      <c r="C76" s="2420"/>
      <c r="D76" s="2420"/>
      <c r="E76" s="2421"/>
    </row>
    <row r="77" spans="1:5" ht="15" thickBot="1">
      <c r="A77" s="354" t="s">
        <v>176</v>
      </c>
      <c r="B77" s="355">
        <v>0</v>
      </c>
      <c r="C77" s="356">
        <v>0</v>
      </c>
      <c r="D77" s="355">
        <f t="shared" si="5"/>
        <v>0</v>
      </c>
      <c r="E77" s="355">
        <f>D77*5/100+D77</f>
        <v>0</v>
      </c>
    </row>
    <row r="78" spans="1:5" ht="15" thickBot="1">
      <c r="A78" s="354" t="s">
        <v>183</v>
      </c>
      <c r="B78" s="399">
        <v>0</v>
      </c>
      <c r="C78" s="395">
        <v>0</v>
      </c>
      <c r="D78" s="399">
        <f>C78*5/100+C78</f>
        <v>0</v>
      </c>
      <c r="E78" s="399">
        <f>D78*5/100+D78</f>
        <v>0</v>
      </c>
    </row>
    <row r="79" spans="1:5" ht="15" thickBot="1">
      <c r="A79" s="1517" t="s">
        <v>850</v>
      </c>
      <c r="B79" s="507">
        <v>0</v>
      </c>
      <c r="C79" s="504">
        <f>LANDS!E130</f>
        <v>0</v>
      </c>
      <c r="D79" s="507">
        <f>C79*5/100+C79</f>
        <v>0</v>
      </c>
      <c r="E79" s="507">
        <f>D79*5/100+D79</f>
        <v>0</v>
      </c>
    </row>
    <row r="80" spans="1:5" ht="29.15" customHeight="1" thickBot="1">
      <c r="A80" s="398" t="s">
        <v>184</v>
      </c>
      <c r="B80" s="1512">
        <f>SUM(B72+B73+B74+B75+B77+B78+B79)</f>
        <v>0</v>
      </c>
      <c r="C80" s="1480">
        <f>SUM(C72+C73+C74+C75+C77+C78+C79)</f>
        <v>0</v>
      </c>
      <c r="D80" s="1480">
        <f>SUM(D72+D73+D74+D75+D77+D78+D79)</f>
        <v>0</v>
      </c>
      <c r="E80" s="1480">
        <f>SUM(E72+E73+E74+E75+E77+E78+E79)</f>
        <v>0</v>
      </c>
    </row>
    <row r="81" spans="1:6" ht="15" thickBot="1">
      <c r="A81" s="2419"/>
      <c r="B81" s="1985"/>
      <c r="C81" s="1985"/>
      <c r="D81" s="1985"/>
      <c r="E81" s="1986"/>
    </row>
    <row r="82" spans="1:6" ht="23.15" customHeight="1">
      <c r="A82" s="2182" t="s">
        <v>558</v>
      </c>
      <c r="B82" s="2096"/>
      <c r="C82" s="2096"/>
      <c r="D82" s="2178"/>
      <c r="E82" s="2179"/>
    </row>
    <row r="83" spans="1:6" ht="15" thickBot="1">
      <c r="A83" s="2224" t="s">
        <v>169</v>
      </c>
      <c r="B83" s="345" t="s">
        <v>240</v>
      </c>
      <c r="C83" s="389" t="s">
        <v>241</v>
      </c>
      <c r="D83" s="2169" t="s">
        <v>242</v>
      </c>
      <c r="E83" s="2170"/>
    </row>
    <row r="84" spans="1:6" ht="15" thickBot="1">
      <c r="A84" s="2225"/>
      <c r="B84" s="1492" t="s">
        <v>155</v>
      </c>
      <c r="C84" s="1493" t="s">
        <v>156</v>
      </c>
      <c r="D84" s="1494" t="s">
        <v>778</v>
      </c>
      <c r="E84" s="1494" t="s">
        <v>913</v>
      </c>
    </row>
    <row r="85" spans="1:6" ht="29.15" customHeight="1" thickBot="1">
      <c r="A85" s="347" t="s">
        <v>182</v>
      </c>
      <c r="B85" s="2195"/>
      <c r="C85" s="2196"/>
      <c r="D85" s="2196"/>
      <c r="E85" s="2197"/>
    </row>
    <row r="86" spans="1:6">
      <c r="A86" s="390" t="s">
        <v>171</v>
      </c>
      <c r="B86" s="395">
        <v>0</v>
      </c>
      <c r="C86" s="396">
        <f>LANDS!H15</f>
        <v>0</v>
      </c>
      <c r="D86" s="396">
        <f t="shared" ref="D86:E91" si="6">C86*5/100+C86</f>
        <v>0</v>
      </c>
      <c r="E86" s="396">
        <f t="shared" si="6"/>
        <v>0</v>
      </c>
    </row>
    <row r="87" spans="1:6">
      <c r="A87" s="364" t="s">
        <v>172</v>
      </c>
      <c r="B87" s="370">
        <v>4482600</v>
      </c>
      <c r="C87" s="370">
        <f>LANDS!H111</f>
        <v>2380000</v>
      </c>
      <c r="D87" s="370">
        <f t="shared" si="6"/>
        <v>2499000</v>
      </c>
      <c r="E87" s="370">
        <f>D87*5/100+D87</f>
        <v>2623950</v>
      </c>
    </row>
    <row r="88" spans="1:6">
      <c r="A88" s="364" t="s">
        <v>173</v>
      </c>
      <c r="B88" s="370">
        <v>0</v>
      </c>
      <c r="C88" s="370">
        <v>0</v>
      </c>
      <c r="D88" s="370">
        <f t="shared" si="6"/>
        <v>0</v>
      </c>
      <c r="E88" s="370">
        <f>D88*5/100+D88</f>
        <v>0</v>
      </c>
    </row>
    <row r="89" spans="1:6">
      <c r="A89" s="364" t="s">
        <v>174</v>
      </c>
      <c r="B89" s="370">
        <v>0</v>
      </c>
      <c r="C89" s="370">
        <f>LANDS!H124</f>
        <v>0</v>
      </c>
      <c r="D89" s="370">
        <f t="shared" si="6"/>
        <v>0</v>
      </c>
      <c r="E89" s="370">
        <f>D89*5/100+D89</f>
        <v>0</v>
      </c>
    </row>
    <row r="90" spans="1:6" ht="24" customHeight="1">
      <c r="A90" s="369" t="s">
        <v>175</v>
      </c>
      <c r="B90" s="2123"/>
      <c r="C90" s="2123"/>
      <c r="D90" s="2123"/>
      <c r="E90" s="2123"/>
    </row>
    <row r="91" spans="1:6">
      <c r="A91" s="364" t="s">
        <v>176</v>
      </c>
      <c r="B91" s="370">
        <v>0</v>
      </c>
      <c r="C91" s="370">
        <v>0</v>
      </c>
      <c r="D91" s="370">
        <f t="shared" si="6"/>
        <v>0</v>
      </c>
      <c r="E91" s="370">
        <f>D91*5/100+D91</f>
        <v>0</v>
      </c>
    </row>
    <row r="92" spans="1:6" ht="15" thickBot="1">
      <c r="A92" s="364" t="s">
        <v>183</v>
      </c>
      <c r="B92" s="370">
        <v>0</v>
      </c>
      <c r="C92" s="370">
        <v>0</v>
      </c>
      <c r="D92" s="370">
        <f>C92*5/100+C92</f>
        <v>0</v>
      </c>
      <c r="E92" s="370">
        <f>D92*5/100+D92</f>
        <v>0</v>
      </c>
    </row>
    <row r="93" spans="1:6" ht="15" thickBot="1">
      <c r="A93" s="1517" t="s">
        <v>850</v>
      </c>
      <c r="B93" s="370">
        <v>20000000</v>
      </c>
      <c r="C93" s="370">
        <f>LANDS!H131</f>
        <v>0</v>
      </c>
      <c r="D93" s="370">
        <f>C93*5/100+C93</f>
        <v>0</v>
      </c>
      <c r="E93" s="370">
        <f>D93*5/100+D93</f>
        <v>0</v>
      </c>
    </row>
    <row r="94" spans="1:6" ht="24" customHeight="1" thickBot="1">
      <c r="A94" s="398" t="s">
        <v>184</v>
      </c>
      <c r="B94" s="370">
        <f>SUM(B86+B87+B88+B89+B91+B92+B93)</f>
        <v>24482600</v>
      </c>
      <c r="C94" s="370">
        <f>SUM(C86+C87+C88+C89+C91+C92+C93)</f>
        <v>2380000</v>
      </c>
      <c r="D94" s="370">
        <f>SUM(D86+D87+D88+D89+D91+D92+D93)</f>
        <v>2499000</v>
      </c>
      <c r="E94" s="370">
        <f>SUM(E86+E87+E88+E89+E91+E92+E93)</f>
        <v>2623950</v>
      </c>
    </row>
    <row r="95" spans="1:6">
      <c r="A95" s="2419"/>
      <c r="B95" s="1985"/>
      <c r="C95" s="1985"/>
      <c r="D95" s="1985"/>
      <c r="E95" s="1986"/>
      <c r="F95" s="131"/>
    </row>
    <row r="96" spans="1:6" ht="34" customHeight="1">
      <c r="A96" s="2182" t="s">
        <v>559</v>
      </c>
      <c r="B96" s="2096"/>
      <c r="C96" s="2096"/>
      <c r="D96" s="2178"/>
      <c r="E96" s="2179"/>
    </row>
    <row r="97" spans="1:6" ht="15" thickBot="1">
      <c r="A97" s="2224" t="s">
        <v>169</v>
      </c>
      <c r="B97" s="345" t="s">
        <v>240</v>
      </c>
      <c r="C97" s="389" t="s">
        <v>241</v>
      </c>
      <c r="D97" s="2169" t="s">
        <v>242</v>
      </c>
      <c r="E97" s="2170"/>
    </row>
    <row r="98" spans="1:6" ht="15" thickBot="1">
      <c r="A98" s="2225"/>
      <c r="B98" s="1492" t="s">
        <v>155</v>
      </c>
      <c r="C98" s="1493" t="s">
        <v>156</v>
      </c>
      <c r="D98" s="1494" t="s">
        <v>778</v>
      </c>
      <c r="E98" s="1494" t="s">
        <v>913</v>
      </c>
    </row>
    <row r="99" spans="1:6" ht="28" customHeight="1" thickBot="1">
      <c r="A99" s="347" t="s">
        <v>182</v>
      </c>
      <c r="B99" s="2198"/>
      <c r="C99" s="2199"/>
      <c r="D99" s="2199"/>
      <c r="E99" s="2200"/>
    </row>
    <row r="100" spans="1:6">
      <c r="A100" s="354" t="s">
        <v>171</v>
      </c>
      <c r="B100" s="399">
        <v>0</v>
      </c>
      <c r="C100" s="396">
        <f>LANDS!G15</f>
        <v>0</v>
      </c>
      <c r="D100" s="400">
        <f t="shared" ref="D100:E105" si="7">C100*5/100+C100</f>
        <v>0</v>
      </c>
      <c r="E100" s="400">
        <f t="shared" si="7"/>
        <v>0</v>
      </c>
    </row>
    <row r="101" spans="1:6">
      <c r="A101" s="364" t="s">
        <v>172</v>
      </c>
      <c r="B101" s="370">
        <v>4482600</v>
      </c>
      <c r="C101" s="370">
        <f>LANDS!G111</f>
        <v>2380000</v>
      </c>
      <c r="D101" s="370">
        <f t="shared" si="7"/>
        <v>2499000</v>
      </c>
      <c r="E101" s="370">
        <f>D101*5/100+D101</f>
        <v>2623950</v>
      </c>
    </row>
    <row r="102" spans="1:6">
      <c r="A102" s="364" t="s">
        <v>173</v>
      </c>
      <c r="B102" s="370">
        <v>0</v>
      </c>
      <c r="C102" s="370">
        <v>0</v>
      </c>
      <c r="D102" s="370">
        <f t="shared" si="7"/>
        <v>0</v>
      </c>
      <c r="E102" s="370">
        <f>D102*5/100+D102</f>
        <v>0</v>
      </c>
    </row>
    <row r="103" spans="1:6">
      <c r="A103" s="364" t="s">
        <v>174</v>
      </c>
      <c r="B103" s="370">
        <v>0</v>
      </c>
      <c r="C103" s="370">
        <f>LANDS!G18</f>
        <v>0</v>
      </c>
      <c r="D103" s="370">
        <f t="shared" si="7"/>
        <v>0</v>
      </c>
      <c r="E103" s="370">
        <f>D103*5/100+D103</f>
        <v>0</v>
      </c>
    </row>
    <row r="104" spans="1:6" ht="30" customHeight="1">
      <c r="A104" s="369" t="s">
        <v>175</v>
      </c>
      <c r="B104" s="2123"/>
      <c r="C104" s="2123"/>
      <c r="D104" s="2123"/>
      <c r="E104" s="2123"/>
    </row>
    <row r="105" spans="1:6">
      <c r="A105" s="364" t="s">
        <v>176</v>
      </c>
      <c r="B105" s="370">
        <v>0</v>
      </c>
      <c r="C105" s="370">
        <v>0</v>
      </c>
      <c r="D105" s="370">
        <f t="shared" si="7"/>
        <v>0</v>
      </c>
      <c r="E105" s="370">
        <f>D105*5/100+D105</f>
        <v>0</v>
      </c>
    </row>
    <row r="106" spans="1:6" ht="15" thickBot="1">
      <c r="A106" s="364" t="s">
        <v>183</v>
      </c>
      <c r="B106" s="370">
        <v>0</v>
      </c>
      <c r="C106" s="370">
        <v>0</v>
      </c>
      <c r="D106" s="370">
        <f>C106*5/100+C106</f>
        <v>0</v>
      </c>
      <c r="E106" s="370">
        <f>D106*5/100+D106</f>
        <v>0</v>
      </c>
    </row>
    <row r="107" spans="1:6" ht="15" thickBot="1">
      <c r="A107" s="1517" t="s">
        <v>850</v>
      </c>
      <c r="B107" s="370">
        <v>20000000</v>
      </c>
      <c r="C107" s="370">
        <f>LANDS!G131</f>
        <v>0</v>
      </c>
      <c r="D107" s="370">
        <f>C107*5/100+C107</f>
        <v>0</v>
      </c>
      <c r="E107" s="370">
        <f>D107*5/100+D107</f>
        <v>0</v>
      </c>
    </row>
    <row r="108" spans="1:6" s="341" customFormat="1" ht="31" customHeight="1" thickBot="1">
      <c r="A108" s="360" t="s">
        <v>184</v>
      </c>
      <c r="B108" s="370">
        <f>SUM(B100+B101+B102+B103+B105+B106+B107)</f>
        <v>24482600</v>
      </c>
      <c r="C108" s="370">
        <f>SUM(C100+C101+C102+C103+C105+C106+C107)</f>
        <v>2380000</v>
      </c>
      <c r="D108" s="370">
        <f>SUM(D100+D101+D102+D103+D105+D106+D107)</f>
        <v>2499000</v>
      </c>
      <c r="E108" s="370">
        <f>SUM(E100+E101+E102+E103+E105+E106+E107)</f>
        <v>2623950</v>
      </c>
    </row>
    <row r="109" spans="1:6" s="341" customFormat="1">
      <c r="A109" s="2314"/>
      <c r="B109" s="2315"/>
      <c r="C109" s="2315"/>
      <c r="D109" s="2315"/>
      <c r="E109" s="2316"/>
      <c r="F109" s="401"/>
    </row>
    <row r="110" spans="1:6" ht="37" customHeight="1">
      <c r="A110" s="2182" t="s">
        <v>560</v>
      </c>
      <c r="B110" s="2178"/>
      <c r="C110" s="2178"/>
      <c r="D110" s="2178"/>
      <c r="E110" s="2179"/>
    </row>
    <row r="111" spans="1:6" ht="15" thickBot="1">
      <c r="A111" s="2227" t="s">
        <v>169</v>
      </c>
      <c r="B111" s="402" t="s">
        <v>240</v>
      </c>
      <c r="C111" s="403" t="s">
        <v>241</v>
      </c>
      <c r="D111" s="2215" t="s">
        <v>242</v>
      </c>
      <c r="E111" s="2170"/>
    </row>
    <row r="112" spans="1:6" ht="15" thickBot="1">
      <c r="A112" s="2225"/>
      <c r="B112" s="1492" t="s">
        <v>155</v>
      </c>
      <c r="C112" s="1493" t="s">
        <v>156</v>
      </c>
      <c r="D112" s="1494" t="s">
        <v>778</v>
      </c>
      <c r="E112" s="1494" t="s">
        <v>913</v>
      </c>
    </row>
    <row r="113" spans="1:6" ht="26.15" customHeight="1" thickBot="1">
      <c r="A113" s="347" t="s">
        <v>182</v>
      </c>
      <c r="B113" s="2422"/>
      <c r="C113" s="2423"/>
      <c r="D113" s="2423"/>
      <c r="E113" s="2424"/>
    </row>
    <row r="114" spans="1:6">
      <c r="A114" s="404" t="s">
        <v>171</v>
      </c>
      <c r="B114" s="405">
        <v>12275511</v>
      </c>
      <c r="C114" s="405">
        <f>LANDS!L15</f>
        <v>8651423</v>
      </c>
      <c r="D114" s="405">
        <f t="shared" ref="D114:E119" si="8">C114*5/100+C114</f>
        <v>9083994.1500000004</v>
      </c>
      <c r="E114" s="365">
        <f t="shared" si="8"/>
        <v>9538193.8574999999</v>
      </c>
    </row>
    <row r="115" spans="1:6">
      <c r="A115" s="364" t="s">
        <v>172</v>
      </c>
      <c r="B115" s="365">
        <v>15121500</v>
      </c>
      <c r="C115" s="406">
        <f>LANDS!L111</f>
        <v>41765000</v>
      </c>
      <c r="D115" s="365">
        <f t="shared" si="8"/>
        <v>43853250</v>
      </c>
      <c r="E115" s="407">
        <f>D115*5/100+D115</f>
        <v>46045912.5</v>
      </c>
    </row>
    <row r="116" spans="1:6">
      <c r="A116" s="364" t="s">
        <v>173</v>
      </c>
      <c r="B116" s="370">
        <v>0</v>
      </c>
      <c r="C116" s="365">
        <v>0</v>
      </c>
      <c r="D116" s="408">
        <f t="shared" si="8"/>
        <v>0</v>
      </c>
      <c r="E116" s="407">
        <f>D116*5/100+D116</f>
        <v>0</v>
      </c>
    </row>
    <row r="117" spans="1:6">
      <c r="A117" s="364" t="s">
        <v>174</v>
      </c>
      <c r="B117" s="370">
        <v>6946100</v>
      </c>
      <c r="C117" s="3">
        <f>LANDS!L124</f>
        <v>100000</v>
      </c>
      <c r="D117" s="370">
        <f t="shared" si="8"/>
        <v>105000</v>
      </c>
      <c r="E117" s="365">
        <f>D117*5/100+D117</f>
        <v>110250</v>
      </c>
    </row>
    <row r="118" spans="1:6" ht="27" customHeight="1">
      <c r="A118" s="409" t="s">
        <v>175</v>
      </c>
      <c r="B118" s="2403"/>
      <c r="C118" s="2404"/>
      <c r="D118" s="2404"/>
      <c r="E118" s="2405"/>
      <c r="F118" s="368"/>
    </row>
    <row r="119" spans="1:6">
      <c r="A119" s="364" t="s">
        <v>176</v>
      </c>
      <c r="B119" s="370">
        <v>0</v>
      </c>
      <c r="C119" s="370">
        <v>0</v>
      </c>
      <c r="D119" s="370">
        <f t="shared" si="8"/>
        <v>0</v>
      </c>
      <c r="E119" s="410">
        <f>D119*5/100+D119</f>
        <v>0</v>
      </c>
      <c r="F119" s="368"/>
    </row>
    <row r="120" spans="1:6">
      <c r="A120" s="404" t="s">
        <v>183</v>
      </c>
      <c r="B120" s="370">
        <v>0</v>
      </c>
      <c r="C120" s="370">
        <v>0</v>
      </c>
      <c r="D120" s="370">
        <f>C120*5/100+C120</f>
        <v>0</v>
      </c>
      <c r="E120" s="411">
        <f>D120*5/100+D120</f>
        <v>0</v>
      </c>
      <c r="F120" s="368"/>
    </row>
    <row r="121" spans="1:6">
      <c r="A121" s="1517" t="s">
        <v>850</v>
      </c>
      <c r="B121" s="412">
        <v>16549346</v>
      </c>
      <c r="C121" s="408">
        <f>LANDS!L131</f>
        <v>0</v>
      </c>
      <c r="D121" s="406">
        <f>C121*5/100+C121</f>
        <v>0</v>
      </c>
      <c r="E121" s="413">
        <f>D121*5/100+D121</f>
        <v>0</v>
      </c>
    </row>
    <row r="122" spans="1:6" ht="29.15" customHeight="1">
      <c r="A122" s="357" t="s">
        <v>184</v>
      </c>
      <c r="B122" s="3">
        <f>SUM(B114+B115+B116+B117+B119+B120+B121)</f>
        <v>50892457</v>
      </c>
      <c r="C122" s="415">
        <f>SUM(C114+C115+C116+C117+C119+C120+C121)</f>
        <v>50516423</v>
      </c>
      <c r="D122" s="416">
        <f>SUM(D114+D115+D116+D117+D119+D120+D121)</f>
        <v>53042244.149999999</v>
      </c>
      <c r="E122" s="417">
        <f>SUM(E114+E115+E116+E117+E119+E120+E121)</f>
        <v>55694356.357500002</v>
      </c>
    </row>
    <row r="123" spans="1:6">
      <c r="A123" s="2314"/>
      <c r="B123" s="2315"/>
      <c r="C123" s="2315"/>
      <c r="D123" s="2315"/>
      <c r="E123" s="2316"/>
      <c r="F123" s="401"/>
    </row>
    <row r="124" spans="1:6" ht="32.15" customHeight="1">
      <c r="A124" s="2182" t="s">
        <v>561</v>
      </c>
      <c r="B124" s="2178"/>
      <c r="C124" s="2178"/>
      <c r="D124" s="2178"/>
      <c r="E124" s="2179"/>
    </row>
    <row r="125" spans="1:6" ht="15" thickBot="1">
      <c r="A125" s="2227" t="s">
        <v>169</v>
      </c>
      <c r="B125" s="402" t="s">
        <v>240</v>
      </c>
      <c r="C125" s="403" t="s">
        <v>241</v>
      </c>
      <c r="D125" s="2215" t="s">
        <v>242</v>
      </c>
      <c r="E125" s="2170"/>
    </row>
    <row r="126" spans="1:6" ht="15" thickBot="1">
      <c r="A126" s="2225"/>
      <c r="B126" s="1492" t="s">
        <v>155</v>
      </c>
      <c r="C126" s="1493" t="s">
        <v>156</v>
      </c>
      <c r="D126" s="1494" t="s">
        <v>778</v>
      </c>
      <c r="E126" s="1494" t="s">
        <v>913</v>
      </c>
    </row>
    <row r="127" spans="1:6" ht="28" customHeight="1" thickBot="1">
      <c r="A127" s="347" t="s">
        <v>182</v>
      </c>
      <c r="B127" s="2198"/>
      <c r="C127" s="2199"/>
      <c r="D127" s="2199"/>
      <c r="E127" s="2200"/>
    </row>
    <row r="128" spans="1:6">
      <c r="A128" s="354" t="s">
        <v>171</v>
      </c>
      <c r="B128" s="399">
        <f>[3]LANDS!$P$18</f>
        <v>0</v>
      </c>
      <c r="C128" s="395">
        <f>LANDS!I15</f>
        <v>0</v>
      </c>
      <c r="D128" s="399">
        <f t="shared" ref="D128:E133" si="9">C128*5/100+C128</f>
        <v>0</v>
      </c>
      <c r="E128" s="399">
        <f t="shared" si="9"/>
        <v>0</v>
      </c>
    </row>
    <row r="129" spans="1:6">
      <c r="A129" s="364" t="s">
        <v>172</v>
      </c>
      <c r="B129" s="370">
        <v>719000</v>
      </c>
      <c r="C129" s="370">
        <f>LANDS!I111</f>
        <v>0</v>
      </c>
      <c r="D129" s="370">
        <f t="shared" si="9"/>
        <v>0</v>
      </c>
      <c r="E129" s="370">
        <f>D129*5/100+D129</f>
        <v>0</v>
      </c>
    </row>
    <row r="130" spans="1:6">
      <c r="A130" s="354" t="s">
        <v>173</v>
      </c>
      <c r="B130" s="355">
        <v>0</v>
      </c>
      <c r="C130" s="356">
        <f>LANDS!I17</f>
        <v>0</v>
      </c>
      <c r="D130" s="355">
        <f t="shared" si="9"/>
        <v>0</v>
      </c>
      <c r="E130" s="355">
        <f>D130*5/100+D130</f>
        <v>0</v>
      </c>
    </row>
    <row r="131" spans="1:6">
      <c r="A131" s="354" t="s">
        <v>174</v>
      </c>
      <c r="B131" s="355">
        <v>0</v>
      </c>
      <c r="C131" s="356">
        <f>LANDS!I124</f>
        <v>0</v>
      </c>
      <c r="D131" s="355">
        <f t="shared" si="9"/>
        <v>0</v>
      </c>
      <c r="E131" s="355">
        <f>D131*5/100+D131</f>
        <v>0</v>
      </c>
    </row>
    <row r="132" spans="1:6" ht="29.15" customHeight="1">
      <c r="A132" s="347" t="s">
        <v>175</v>
      </c>
      <c r="B132" s="2195"/>
      <c r="C132" s="2196"/>
      <c r="D132" s="2196"/>
      <c r="E132" s="2197"/>
    </row>
    <row r="133" spans="1:6">
      <c r="A133" s="354" t="s">
        <v>176</v>
      </c>
      <c r="B133" s="355">
        <v>0</v>
      </c>
      <c r="C133" s="356">
        <v>0</v>
      </c>
      <c r="D133" s="355">
        <f t="shared" si="9"/>
        <v>0</v>
      </c>
      <c r="E133" s="355">
        <f>D133*5/100+D133</f>
        <v>0</v>
      </c>
    </row>
    <row r="134" spans="1:6" ht="15" thickBot="1">
      <c r="A134" s="354" t="s">
        <v>183</v>
      </c>
      <c r="B134" s="355">
        <v>0</v>
      </c>
      <c r="C134" s="356">
        <v>0</v>
      </c>
      <c r="D134" s="355">
        <f>C134*5/100+C134</f>
        <v>0</v>
      </c>
      <c r="E134" s="355">
        <f>D134*5/100+D134</f>
        <v>0</v>
      </c>
    </row>
    <row r="135" spans="1:6" ht="15" thickBot="1">
      <c r="A135" s="1517" t="s">
        <v>850</v>
      </c>
      <c r="B135" s="399">
        <v>9549346</v>
      </c>
      <c r="C135" s="418">
        <f>LANDS!I131</f>
        <v>0</v>
      </c>
      <c r="D135" s="392">
        <f>C135*5/100+C135</f>
        <v>0</v>
      </c>
      <c r="E135" s="392">
        <f>D135*5/100+D135</f>
        <v>0</v>
      </c>
    </row>
    <row r="136" spans="1:6" ht="29.15" customHeight="1" thickBot="1">
      <c r="A136" s="360" t="s">
        <v>184</v>
      </c>
      <c r="B136" s="370">
        <f>SUM(B128+B129+B130+B131+B133+B134+B135)</f>
        <v>10268346</v>
      </c>
      <c r="C136" s="419">
        <f>SUM(C128+C129+C130+C131+C133+C134+C135)</f>
        <v>0</v>
      </c>
      <c r="D136" s="416">
        <f>SUM(D128+D129+D130+D131+D133+D134+D135)</f>
        <v>0</v>
      </c>
      <c r="E136" s="416">
        <f>SUM(E128+E129+E130+E131+E133+E134+E135)</f>
        <v>0</v>
      </c>
    </row>
    <row r="137" spans="1:6">
      <c r="A137" s="2314"/>
      <c r="B137" s="2315"/>
      <c r="C137" s="2315"/>
      <c r="D137" s="2315"/>
      <c r="E137" s="2316"/>
      <c r="F137" s="401"/>
    </row>
    <row r="138" spans="1:6" ht="27" customHeight="1">
      <c r="A138" s="2182" t="s">
        <v>565</v>
      </c>
      <c r="B138" s="2178"/>
      <c r="C138" s="2178"/>
      <c r="D138" s="2178"/>
      <c r="E138" s="2179"/>
    </row>
    <row r="139" spans="1:6" ht="15" thickBot="1">
      <c r="A139" s="2227" t="s">
        <v>169</v>
      </c>
      <c r="B139" s="402" t="s">
        <v>240</v>
      </c>
      <c r="C139" s="403" t="s">
        <v>241</v>
      </c>
      <c r="D139" s="2215" t="s">
        <v>242</v>
      </c>
      <c r="E139" s="2170"/>
    </row>
    <row r="140" spans="1:6" ht="15" thickBot="1">
      <c r="A140" s="2225"/>
      <c r="B140" s="1492" t="s">
        <v>155</v>
      </c>
      <c r="C140" s="1493" t="s">
        <v>156</v>
      </c>
      <c r="D140" s="1494" t="s">
        <v>778</v>
      </c>
      <c r="E140" s="1494" t="s">
        <v>913</v>
      </c>
    </row>
    <row r="141" spans="1:6" ht="32.15" customHeight="1" thickBot="1">
      <c r="A141" s="347" t="s">
        <v>182</v>
      </c>
      <c r="B141" s="2211"/>
      <c r="C141" s="2285"/>
      <c r="D141" s="2285"/>
      <c r="E141" s="2286"/>
    </row>
    <row r="142" spans="1:6" ht="15" thickBot="1">
      <c r="A142" s="397" t="s">
        <v>171</v>
      </c>
      <c r="B142" s="1480">
        <v>0</v>
      </c>
      <c r="C142" s="1480">
        <f>LANDS!J15</f>
        <v>0</v>
      </c>
      <c r="D142" s="1480">
        <f t="shared" ref="D142:E147" si="10">C142*5/100+C142</f>
        <v>0</v>
      </c>
      <c r="E142" s="1480">
        <f t="shared" si="10"/>
        <v>0</v>
      </c>
    </row>
    <row r="143" spans="1:6" ht="15" thickBot="1">
      <c r="A143" s="364" t="s">
        <v>172</v>
      </c>
      <c r="B143" s="1480">
        <v>0</v>
      </c>
      <c r="C143" s="1480">
        <f>LANDS!J111</f>
        <v>0</v>
      </c>
      <c r="D143" s="1480">
        <f t="shared" si="10"/>
        <v>0</v>
      </c>
      <c r="E143" s="1480">
        <f>D143*5/100+D143</f>
        <v>0</v>
      </c>
    </row>
    <row r="144" spans="1:6" ht="15" thickBot="1">
      <c r="A144" s="364" t="s">
        <v>173</v>
      </c>
      <c r="B144" s="1480">
        <v>0</v>
      </c>
      <c r="C144" s="1480">
        <f>LANDS!J17</f>
        <v>0</v>
      </c>
      <c r="D144" s="1480">
        <f t="shared" si="10"/>
        <v>0</v>
      </c>
      <c r="E144" s="1480">
        <f>D144*5/100+D144</f>
        <v>0</v>
      </c>
    </row>
    <row r="145" spans="1:5" ht="15" thickBot="1">
      <c r="A145" s="364" t="s">
        <v>174</v>
      </c>
      <c r="B145" s="1480">
        <v>5162400</v>
      </c>
      <c r="C145" s="1480">
        <f>LANDS!J124</f>
        <v>0</v>
      </c>
      <c r="D145" s="1480">
        <f t="shared" si="10"/>
        <v>0</v>
      </c>
      <c r="E145" s="1480">
        <f>D145*5/100+D145</f>
        <v>0</v>
      </c>
    </row>
    <row r="146" spans="1:5" ht="25" customHeight="1" thickBot="1">
      <c r="A146" s="347" t="s">
        <v>175</v>
      </c>
      <c r="B146" s="2292"/>
      <c r="C146" s="2420"/>
      <c r="D146" s="2420"/>
      <c r="E146" s="2421"/>
    </row>
    <row r="147" spans="1:5" ht="15" thickBot="1">
      <c r="A147" s="354" t="s">
        <v>176</v>
      </c>
      <c r="B147" s="355">
        <v>0</v>
      </c>
      <c r="C147" s="356">
        <v>0</v>
      </c>
      <c r="D147" s="355">
        <f t="shared" si="10"/>
        <v>0</v>
      </c>
      <c r="E147" s="355">
        <f>D147*5/100+D147</f>
        <v>0</v>
      </c>
    </row>
    <row r="148" spans="1:5" ht="15" thickBot="1">
      <c r="A148" s="354" t="s">
        <v>183</v>
      </c>
      <c r="B148" s="355">
        <v>0</v>
      </c>
      <c r="C148" s="356">
        <v>0</v>
      </c>
      <c r="D148" s="355">
        <f>C148*5/100+C148</f>
        <v>0</v>
      </c>
      <c r="E148" s="355">
        <f>D148*5/100+D148</f>
        <v>0</v>
      </c>
    </row>
    <row r="149" spans="1:5" ht="15" thickBot="1">
      <c r="A149" s="1517" t="s">
        <v>850</v>
      </c>
      <c r="B149" s="399">
        <v>0</v>
      </c>
      <c r="C149" s="418">
        <f>LANDS!J131</f>
        <v>0</v>
      </c>
      <c r="D149" s="392">
        <f>C149*5/100+C149</f>
        <v>0</v>
      </c>
      <c r="E149" s="392">
        <f>D149*5/100+D149</f>
        <v>0</v>
      </c>
    </row>
    <row r="150" spans="1:5" ht="28" customHeight="1" thickBot="1">
      <c r="A150" s="369" t="s">
        <v>184</v>
      </c>
      <c r="B150" s="370">
        <f>SUM(B142+B143+B144+B145+B147+B148+B149)</f>
        <v>5162400</v>
      </c>
      <c r="C150" s="420">
        <f>SUM(C142+C143+C144+C145+C147+C148+C149)</f>
        <v>0</v>
      </c>
      <c r="D150" s="421">
        <f>SUM(D142+D143+D144+D145+D147+D148+D149)</f>
        <v>0</v>
      </c>
      <c r="E150" s="421">
        <f>SUM(E142+E143+E144+E145+E147+E148+E149)</f>
        <v>0</v>
      </c>
    </row>
    <row r="151" spans="1:5" ht="15">
      <c r="A151" s="147"/>
      <c r="B151" s="399"/>
    </row>
    <row r="152" spans="1:5">
      <c r="A152" s="2182" t="s">
        <v>566</v>
      </c>
      <c r="B152" s="2178"/>
      <c r="C152" s="2178"/>
      <c r="D152" s="2178"/>
      <c r="E152" s="2179"/>
    </row>
    <row r="153" spans="1:5" ht="15" thickBot="1">
      <c r="A153" s="2227" t="s">
        <v>169</v>
      </c>
      <c r="B153" s="402" t="s">
        <v>240</v>
      </c>
      <c r="C153" s="403" t="s">
        <v>241</v>
      </c>
      <c r="D153" s="2215" t="s">
        <v>242</v>
      </c>
      <c r="E153" s="2170"/>
    </row>
    <row r="154" spans="1:5" ht="15" thickBot="1">
      <c r="A154" s="2225"/>
      <c r="B154" s="1492" t="s">
        <v>155</v>
      </c>
      <c r="C154" s="1493" t="s">
        <v>156</v>
      </c>
      <c r="D154" s="1494" t="s">
        <v>778</v>
      </c>
      <c r="E154" s="1494" t="s">
        <v>913</v>
      </c>
    </row>
    <row r="155" spans="1:5" ht="15" thickBot="1">
      <c r="A155" s="347" t="s">
        <v>182</v>
      </c>
      <c r="B155" s="2211"/>
      <c r="C155" s="2285"/>
      <c r="D155" s="2285"/>
      <c r="E155" s="2286"/>
    </row>
    <row r="156" spans="1:5">
      <c r="A156" s="397" t="s">
        <v>171</v>
      </c>
      <c r="B156" s="370">
        <v>12275511</v>
      </c>
      <c r="C156" s="370">
        <f>LANDS!K15</f>
        <v>8651423</v>
      </c>
      <c r="D156" s="370">
        <f t="shared" ref="D156:E159" si="11">C156*5/100+C156</f>
        <v>9083994.1500000004</v>
      </c>
      <c r="E156" s="370">
        <f t="shared" si="11"/>
        <v>9538193.8574999999</v>
      </c>
    </row>
    <row r="157" spans="1:5">
      <c r="A157" s="364" t="s">
        <v>172</v>
      </c>
      <c r="B157" s="370">
        <v>14402500</v>
      </c>
      <c r="C157" s="370">
        <f>LANDS!K111</f>
        <v>41765000</v>
      </c>
      <c r="D157" s="370">
        <f t="shared" si="11"/>
        <v>43853250</v>
      </c>
      <c r="E157" s="370">
        <f t="shared" si="11"/>
        <v>46045912.5</v>
      </c>
    </row>
    <row r="158" spans="1:5">
      <c r="A158" s="364" t="s">
        <v>173</v>
      </c>
      <c r="B158" s="370">
        <v>0</v>
      </c>
      <c r="C158" s="370">
        <v>0</v>
      </c>
      <c r="D158" s="370">
        <f t="shared" si="11"/>
        <v>0</v>
      </c>
      <c r="E158" s="370">
        <f t="shared" si="11"/>
        <v>0</v>
      </c>
    </row>
    <row r="159" spans="1:5">
      <c r="A159" s="364" t="s">
        <v>174</v>
      </c>
      <c r="B159" s="370">
        <v>1783700</v>
      </c>
      <c r="C159" s="370">
        <f>LANDS!K124</f>
        <v>100000</v>
      </c>
      <c r="D159" s="370">
        <f t="shared" si="11"/>
        <v>105000</v>
      </c>
      <c r="E159" s="370">
        <f t="shared" si="11"/>
        <v>110250</v>
      </c>
    </row>
    <row r="160" spans="1:5">
      <c r="A160" s="369" t="s">
        <v>175</v>
      </c>
      <c r="B160" s="2123"/>
      <c r="C160" s="2123"/>
      <c r="D160" s="2123"/>
      <c r="E160" s="2123"/>
    </row>
    <row r="161" spans="1:5">
      <c r="A161" s="364" t="s">
        <v>176</v>
      </c>
      <c r="B161" s="370">
        <v>0</v>
      </c>
      <c r="C161" s="370">
        <v>0</v>
      </c>
      <c r="D161" s="370">
        <f t="shared" ref="D161:E163" si="12">C161*5/100+C161</f>
        <v>0</v>
      </c>
      <c r="E161" s="370">
        <f t="shared" si="12"/>
        <v>0</v>
      </c>
    </row>
    <row r="162" spans="1:5" ht="15" thickBot="1">
      <c r="A162" s="364" t="s">
        <v>183</v>
      </c>
      <c r="B162" s="370">
        <v>0</v>
      </c>
      <c r="C162" s="370">
        <v>0</v>
      </c>
      <c r="D162" s="370">
        <f t="shared" si="12"/>
        <v>0</v>
      </c>
      <c r="E162" s="370">
        <f t="shared" si="12"/>
        <v>0</v>
      </c>
    </row>
    <row r="163" spans="1:5" ht="15" thickBot="1">
      <c r="A163" s="1517" t="s">
        <v>850</v>
      </c>
      <c r="B163" s="370">
        <v>7000000</v>
      </c>
      <c r="C163" s="370">
        <f>LANDS!K131</f>
        <v>0</v>
      </c>
      <c r="D163" s="370">
        <f t="shared" si="12"/>
        <v>0</v>
      </c>
      <c r="E163" s="370">
        <f t="shared" si="12"/>
        <v>0</v>
      </c>
    </row>
    <row r="164" spans="1:5" ht="15" thickBot="1">
      <c r="A164" s="369" t="s">
        <v>184</v>
      </c>
      <c r="B164" s="370">
        <f>SUM(B156+B157+B158+B159+B161+B162+B163)</f>
        <v>35461711</v>
      </c>
      <c r="C164" s="370">
        <f>SUM(C156+C157+C158+C159+C161+C162+C163)</f>
        <v>50516423</v>
      </c>
      <c r="D164" s="370">
        <f>SUM(D156+D157+D158+D159+D161+D162+D163)</f>
        <v>53042244.149999999</v>
      </c>
      <c r="E164" s="370">
        <f>SUM(E156+E157+E158+E159+E161+E162+E163)</f>
        <v>55694356.357500002</v>
      </c>
    </row>
  </sheetData>
  <mergeCells count="71">
    <mergeCell ref="D153:E153"/>
    <mergeCell ref="B155:E155"/>
    <mergeCell ref="B160:E160"/>
    <mergeCell ref="A3:A4"/>
    <mergeCell ref="A11:A12"/>
    <mergeCell ref="A17:A18"/>
    <mergeCell ref="A26:A27"/>
    <mergeCell ref="A40:A41"/>
    <mergeCell ref="A55:A56"/>
    <mergeCell ref="A69:A70"/>
    <mergeCell ref="A83:A84"/>
    <mergeCell ref="A97:A98"/>
    <mergeCell ref="A111:A112"/>
    <mergeCell ref="A125:A126"/>
    <mergeCell ref="A139:A140"/>
    <mergeCell ref="A153:A154"/>
    <mergeCell ref="A138:E138"/>
    <mergeCell ref="D139:E139"/>
    <mergeCell ref="B141:E141"/>
    <mergeCell ref="B146:E146"/>
    <mergeCell ref="A152:E152"/>
    <mergeCell ref="A124:E124"/>
    <mergeCell ref="D125:E125"/>
    <mergeCell ref="B127:E127"/>
    <mergeCell ref="B132:E132"/>
    <mergeCell ref="A137:E137"/>
    <mergeCell ref="A110:E110"/>
    <mergeCell ref="D111:E111"/>
    <mergeCell ref="B113:E113"/>
    <mergeCell ref="B118:E118"/>
    <mergeCell ref="A123:E123"/>
    <mergeCell ref="A96:E96"/>
    <mergeCell ref="D97:E97"/>
    <mergeCell ref="B99:E99"/>
    <mergeCell ref="B104:E104"/>
    <mergeCell ref="A109:E109"/>
    <mergeCell ref="A82:E82"/>
    <mergeCell ref="D83:E83"/>
    <mergeCell ref="B85:E85"/>
    <mergeCell ref="B90:E90"/>
    <mergeCell ref="A95:E95"/>
    <mergeCell ref="A68:E68"/>
    <mergeCell ref="D69:E69"/>
    <mergeCell ref="B71:E71"/>
    <mergeCell ref="B76:E76"/>
    <mergeCell ref="A81:E81"/>
    <mergeCell ref="A54:E54"/>
    <mergeCell ref="D55:E55"/>
    <mergeCell ref="B57:E57"/>
    <mergeCell ref="B62:E62"/>
    <mergeCell ref="A67:E67"/>
    <mergeCell ref="D40:E40"/>
    <mergeCell ref="A42:E42"/>
    <mergeCell ref="B43:E43"/>
    <mergeCell ref="B48:E48"/>
    <mergeCell ref="A53:E53"/>
    <mergeCell ref="D26:E26"/>
    <mergeCell ref="B28:E28"/>
    <mergeCell ref="B33:E33"/>
    <mergeCell ref="A38:G38"/>
    <mergeCell ref="A39:E39"/>
    <mergeCell ref="D11:E11"/>
    <mergeCell ref="A15:E15"/>
    <mergeCell ref="A16:E16"/>
    <mergeCell ref="D17:E17"/>
    <mergeCell ref="A24:F24"/>
    <mergeCell ref="A2:B2"/>
    <mergeCell ref="D3:E3"/>
    <mergeCell ref="A5:E5"/>
    <mergeCell ref="A6:E6"/>
    <mergeCell ref="A10:E10"/>
  </mergeCells>
  <hyperlinks>
    <hyperlink ref="A5" r:id="rId1"/>
  </hyperlink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31"/>
  <sheetViews>
    <sheetView view="pageBreakPreview" zoomScale="150" zoomScaleNormal="100" workbookViewId="0">
      <pane ySplit="2" topLeftCell="A114" activePane="bottomLeft" state="frozen"/>
      <selection pane="bottomLeft" activeCell="D122" sqref="D122"/>
    </sheetView>
  </sheetViews>
  <sheetFormatPr defaultColWidth="8.81640625" defaultRowHeight="14.5"/>
  <cols>
    <col min="1" max="1" width="12.7265625" style="293" customWidth="1"/>
    <col min="2" max="2" width="54.1796875" style="294" customWidth="1"/>
    <col min="3" max="3" width="18.54296875" style="294" hidden="1" customWidth="1"/>
    <col min="4" max="4" width="19.1796875" style="294" customWidth="1"/>
    <col min="5" max="5" width="26.453125" style="294" customWidth="1"/>
    <col min="6" max="6" width="18" style="295" customWidth="1"/>
    <col min="7" max="7" width="18.1796875" style="296" customWidth="1"/>
    <col min="8" max="8" width="23.7265625" style="294" customWidth="1"/>
    <col min="9" max="9" width="24.81640625" style="294" customWidth="1"/>
    <col min="10" max="10" width="25" style="294" customWidth="1"/>
    <col min="11" max="11" width="16.26953125" style="294" customWidth="1"/>
    <col min="12" max="12" width="17.54296875" style="294" customWidth="1"/>
    <col min="13" max="16384" width="8.81640625" style="294"/>
  </cols>
  <sheetData>
    <row r="1" spans="1:10" ht="23.25" customHeight="1">
      <c r="A1" s="297" t="s">
        <v>567</v>
      </c>
      <c r="B1" s="292"/>
    </row>
    <row r="2" spans="1:10" ht="25.5" customHeight="1">
      <c r="A2" s="298" t="s">
        <v>568</v>
      </c>
      <c r="B2" s="299" t="s">
        <v>569</v>
      </c>
      <c r="C2" s="300" t="s">
        <v>570</v>
      </c>
      <c r="D2" s="299" t="s">
        <v>571</v>
      </c>
      <c r="E2" s="299" t="s">
        <v>572</v>
      </c>
      <c r="F2" s="301" t="s">
        <v>573</v>
      </c>
      <c r="G2" s="302" t="s">
        <v>574</v>
      </c>
    </row>
    <row r="3" spans="1:10" ht="15.5">
      <c r="A3" s="303">
        <v>2110101</v>
      </c>
      <c r="B3" s="307" t="s">
        <v>855</v>
      </c>
      <c r="C3" s="307">
        <v>71522256</v>
      </c>
      <c r="D3" s="304"/>
      <c r="E3" s="304"/>
      <c r="F3" s="305">
        <f t="shared" ref="F3:F5" si="0">SUM(D3:E3)</f>
        <v>0</v>
      </c>
      <c r="G3" s="306">
        <f t="shared" ref="G3:G5" si="1">SUM(F3)</f>
        <v>0</v>
      </c>
      <c r="I3" s="326"/>
    </row>
    <row r="4" spans="1:10" ht="15.5">
      <c r="A4" s="303">
        <v>2110101</v>
      </c>
      <c r="B4" s="307" t="s">
        <v>856</v>
      </c>
      <c r="C4" s="307"/>
      <c r="D4" s="304">
        <v>310313668</v>
      </c>
      <c r="E4" s="304"/>
      <c r="F4" s="305">
        <f t="shared" si="0"/>
        <v>310313668</v>
      </c>
      <c r="G4" s="306">
        <f t="shared" si="1"/>
        <v>310313668</v>
      </c>
      <c r="I4" s="1542"/>
    </row>
    <row r="5" spans="1:10" ht="15.5">
      <c r="A5" s="303">
        <v>2110101</v>
      </c>
      <c r="B5" s="304" t="s">
        <v>854</v>
      </c>
      <c r="C5" s="304">
        <v>10499040</v>
      </c>
      <c r="D5" s="304"/>
      <c r="E5" s="304"/>
      <c r="F5" s="305">
        <f t="shared" si="0"/>
        <v>0</v>
      </c>
      <c r="G5" s="306">
        <f t="shared" si="1"/>
        <v>0</v>
      </c>
    </row>
    <row r="6" spans="1:10" s="292" customFormat="1" ht="15.5">
      <c r="A6" s="308">
        <v>2110100</v>
      </c>
      <c r="B6" s="309" t="s">
        <v>575</v>
      </c>
      <c r="C6" s="310">
        <v>185529816</v>
      </c>
      <c r="D6" s="310">
        <f>SUM(D3:D5)</f>
        <v>310313668</v>
      </c>
      <c r="E6" s="310">
        <f>SUM(E3:E5)</f>
        <v>0</v>
      </c>
      <c r="F6" s="310">
        <f>SUM(F3:F5)</f>
        <v>310313668</v>
      </c>
      <c r="G6" s="310">
        <f>SUM(G3:G5)</f>
        <v>310313668</v>
      </c>
      <c r="I6" s="294"/>
      <c r="J6" s="294"/>
    </row>
    <row r="7" spans="1:10" ht="15.5">
      <c r="A7" s="303">
        <v>2110301</v>
      </c>
      <c r="B7" s="304" t="s">
        <v>576</v>
      </c>
      <c r="C7" s="304">
        <v>29952000</v>
      </c>
      <c r="D7" s="304"/>
      <c r="E7" s="304"/>
      <c r="F7" s="305">
        <f>SUM(D7:E7)</f>
        <v>0</v>
      </c>
      <c r="G7" s="306">
        <f>SUM(F7)</f>
        <v>0</v>
      </c>
    </row>
    <row r="8" spans="1:10" ht="15.5">
      <c r="A8" s="322">
        <v>2110308</v>
      </c>
      <c r="B8" s="323" t="s">
        <v>577</v>
      </c>
      <c r="C8" s="304">
        <v>7154000</v>
      </c>
      <c r="D8" s="304"/>
      <c r="E8" s="304"/>
      <c r="F8" s="305">
        <f t="shared" ref="F8:F21" si="2">SUM(D8:E8)</f>
        <v>0</v>
      </c>
      <c r="G8" s="1544">
        <f t="shared" ref="G8:G21" si="3">SUM(F8)</f>
        <v>0</v>
      </c>
    </row>
    <row r="9" spans="1:10" ht="15.5">
      <c r="A9" s="303" t="s">
        <v>578</v>
      </c>
      <c r="B9" s="304" t="s">
        <v>579</v>
      </c>
      <c r="C9" s="304">
        <v>540000</v>
      </c>
      <c r="D9" s="304"/>
      <c r="E9" s="304"/>
      <c r="F9" s="305">
        <f t="shared" si="2"/>
        <v>0</v>
      </c>
      <c r="G9" s="1544">
        <f t="shared" si="3"/>
        <v>0</v>
      </c>
    </row>
    <row r="10" spans="1:10" ht="15.5">
      <c r="A10" s="303">
        <v>2110310</v>
      </c>
      <c r="B10" s="304" t="s">
        <v>580</v>
      </c>
      <c r="C10" s="304">
        <v>36691200</v>
      </c>
      <c r="D10" s="304"/>
      <c r="E10" s="304"/>
      <c r="F10" s="305">
        <f t="shared" si="2"/>
        <v>0</v>
      </c>
      <c r="G10" s="1544">
        <f t="shared" si="3"/>
        <v>0</v>
      </c>
    </row>
    <row r="11" spans="1:10" ht="15.5">
      <c r="A11" s="303" t="s">
        <v>581</v>
      </c>
      <c r="B11" s="304" t="s">
        <v>582</v>
      </c>
      <c r="C11" s="304">
        <v>28883400</v>
      </c>
      <c r="D11" s="304"/>
      <c r="E11" s="304"/>
      <c r="F11" s="305">
        <f t="shared" si="2"/>
        <v>0</v>
      </c>
      <c r="G11" s="1544">
        <f t="shared" si="3"/>
        <v>0</v>
      </c>
      <c r="I11" s="292"/>
    </row>
    <row r="12" spans="1:10" ht="15.5">
      <c r="A12" s="303">
        <v>2110312</v>
      </c>
      <c r="B12" s="304" t="s">
        <v>583</v>
      </c>
      <c r="C12" s="304">
        <v>15960000</v>
      </c>
      <c r="D12" s="304"/>
      <c r="E12" s="304"/>
      <c r="F12" s="305">
        <f t="shared" si="2"/>
        <v>0</v>
      </c>
      <c r="G12" s="1544">
        <f t="shared" si="3"/>
        <v>0</v>
      </c>
      <c r="I12" s="292"/>
    </row>
    <row r="13" spans="1:10" ht="15.5">
      <c r="A13" s="303" t="s">
        <v>584</v>
      </c>
      <c r="B13" s="304" t="s">
        <v>585</v>
      </c>
      <c r="C13" s="304"/>
      <c r="D13" s="304"/>
      <c r="E13" s="304"/>
      <c r="F13" s="305">
        <f t="shared" si="2"/>
        <v>0</v>
      </c>
      <c r="G13" s="1544">
        <f t="shared" si="3"/>
        <v>0</v>
      </c>
      <c r="I13" s="292"/>
    </row>
    <row r="14" spans="1:10" ht="15.5">
      <c r="A14" s="303" t="s">
        <v>586</v>
      </c>
      <c r="B14" s="304" t="s">
        <v>587</v>
      </c>
      <c r="C14" s="304"/>
      <c r="D14" s="304"/>
      <c r="E14" s="304"/>
      <c r="F14" s="305">
        <f t="shared" si="2"/>
        <v>0</v>
      </c>
      <c r="G14" s="306">
        <f t="shared" si="3"/>
        <v>0</v>
      </c>
      <c r="I14" s="292"/>
    </row>
    <row r="15" spans="1:10" ht="15.5">
      <c r="A15" s="303">
        <v>2110318</v>
      </c>
      <c r="B15" s="304" t="s">
        <v>588</v>
      </c>
      <c r="C15" s="304">
        <v>12612000</v>
      </c>
      <c r="D15" s="304"/>
      <c r="E15" s="304"/>
      <c r="F15" s="305">
        <f t="shared" si="2"/>
        <v>0</v>
      </c>
      <c r="G15" s="1544">
        <f t="shared" si="3"/>
        <v>0</v>
      </c>
      <c r="I15" s="292"/>
    </row>
    <row r="16" spans="1:10" ht="15.5">
      <c r="A16" s="303">
        <v>2110314</v>
      </c>
      <c r="B16" s="304" t="s">
        <v>589</v>
      </c>
      <c r="C16" s="304">
        <v>18024768</v>
      </c>
      <c r="D16" s="304"/>
      <c r="E16" s="304"/>
      <c r="F16" s="305">
        <f t="shared" si="2"/>
        <v>0</v>
      </c>
      <c r="G16" s="306">
        <f t="shared" si="3"/>
        <v>0</v>
      </c>
      <c r="I16" s="292"/>
    </row>
    <row r="17" spans="1:10" ht="15.5">
      <c r="A17" s="303">
        <v>2120103</v>
      </c>
      <c r="B17" s="304" t="s">
        <v>590</v>
      </c>
      <c r="C17" s="304">
        <v>0</v>
      </c>
      <c r="D17" s="304"/>
      <c r="E17" s="304"/>
      <c r="F17" s="305">
        <f t="shared" si="2"/>
        <v>0</v>
      </c>
      <c r="G17" s="1544">
        <f t="shared" si="3"/>
        <v>0</v>
      </c>
      <c r="I17" s="292"/>
    </row>
    <row r="18" spans="1:10" ht="15.5">
      <c r="A18" s="303" t="s">
        <v>591</v>
      </c>
      <c r="B18" s="304" t="s">
        <v>592</v>
      </c>
      <c r="C18" s="304">
        <v>193000</v>
      </c>
      <c r="D18" s="304"/>
      <c r="E18" s="304"/>
      <c r="F18" s="305">
        <f t="shared" si="2"/>
        <v>0</v>
      </c>
      <c r="G18" s="1544">
        <f t="shared" si="3"/>
        <v>0</v>
      </c>
      <c r="I18" s="292"/>
    </row>
    <row r="19" spans="1:10" ht="15.5">
      <c r="A19" s="303" t="s">
        <v>593</v>
      </c>
      <c r="B19" s="304" t="s">
        <v>594</v>
      </c>
      <c r="C19" s="304">
        <v>0</v>
      </c>
      <c r="D19" s="304"/>
      <c r="E19" s="311"/>
      <c r="F19" s="305">
        <f t="shared" si="2"/>
        <v>0</v>
      </c>
      <c r="G19" s="306">
        <f t="shared" si="3"/>
        <v>0</v>
      </c>
      <c r="I19" s="292"/>
    </row>
    <row r="20" spans="1:10" ht="15.5">
      <c r="A20" s="303" t="s">
        <v>595</v>
      </c>
      <c r="B20" s="304" t="s">
        <v>596</v>
      </c>
      <c r="C20" s="304">
        <v>583200</v>
      </c>
      <c r="D20" s="304"/>
      <c r="E20" s="304"/>
      <c r="F20" s="305">
        <f t="shared" si="2"/>
        <v>0</v>
      </c>
      <c r="G20" s="1544">
        <f t="shared" si="3"/>
        <v>0</v>
      </c>
      <c r="I20" s="292"/>
    </row>
    <row r="21" spans="1:10" ht="15.5">
      <c r="A21" s="303" t="s">
        <v>597</v>
      </c>
      <c r="B21" s="304" t="s">
        <v>275</v>
      </c>
      <c r="C21" s="304">
        <v>4080000</v>
      </c>
      <c r="D21" s="304"/>
      <c r="E21" s="304">
        <v>0</v>
      </c>
      <c r="F21" s="305">
        <f t="shared" si="2"/>
        <v>0</v>
      </c>
      <c r="G21" s="1544">
        <f t="shared" si="3"/>
        <v>0</v>
      </c>
      <c r="I21" s="292"/>
    </row>
    <row r="22" spans="1:10" ht="15.5">
      <c r="A22" s="312" t="s">
        <v>598</v>
      </c>
      <c r="B22" s="313" t="s">
        <v>599</v>
      </c>
      <c r="C22" s="313">
        <v>154673568</v>
      </c>
      <c r="D22" s="313">
        <f>SUM(D7:D21)</f>
        <v>0</v>
      </c>
      <c r="E22" s="313">
        <f t="shared" ref="E22:G22" si="4">SUM(E7:E21)</f>
        <v>0</v>
      </c>
      <c r="F22" s="313">
        <f t="shared" si="4"/>
        <v>0</v>
      </c>
      <c r="G22" s="313">
        <f t="shared" si="4"/>
        <v>0</v>
      </c>
      <c r="I22" s="292"/>
    </row>
    <row r="23" spans="1:10" s="292" customFormat="1" ht="15.5">
      <c r="A23" s="314"/>
      <c r="B23" s="302" t="s">
        <v>600</v>
      </c>
      <c r="C23" s="302">
        <v>340203384</v>
      </c>
      <c r="D23" s="302">
        <f>SUM(D22+D6)</f>
        <v>310313668</v>
      </c>
      <c r="E23" s="302">
        <f t="shared" ref="E23:G23" si="5">SUM(E22+E6)</f>
        <v>0</v>
      </c>
      <c r="F23" s="302">
        <f t="shared" si="5"/>
        <v>310313668</v>
      </c>
      <c r="G23" s="302">
        <f t="shared" si="5"/>
        <v>310313668</v>
      </c>
      <c r="J23" s="294"/>
    </row>
    <row r="24" spans="1:10" s="292" customFormat="1" ht="15.5">
      <c r="A24" s="298" t="s">
        <v>601</v>
      </c>
      <c r="B24" s="299" t="s">
        <v>602</v>
      </c>
      <c r="C24" s="299">
        <v>0</v>
      </c>
      <c r="D24" s="299"/>
      <c r="E24" s="299"/>
      <c r="F24" s="305">
        <f>SUM(D24:E24)</f>
        <v>0</v>
      </c>
      <c r="G24" s="306">
        <f>SUM(F24)</f>
        <v>0</v>
      </c>
      <c r="J24" s="294"/>
    </row>
    <row r="25" spans="1:10" ht="15.5">
      <c r="A25" s="303">
        <v>2210101</v>
      </c>
      <c r="B25" s="304" t="s">
        <v>603</v>
      </c>
      <c r="C25" s="304">
        <v>600000</v>
      </c>
      <c r="D25" s="304">
        <v>374902572</v>
      </c>
      <c r="E25" s="304"/>
      <c r="F25" s="305">
        <f t="shared" ref="F25:F27" si="6">SUM(D25:E25)</f>
        <v>374902572</v>
      </c>
      <c r="G25" s="1544">
        <f t="shared" ref="G25:G27" si="7">SUM(F25)</f>
        <v>374902572</v>
      </c>
      <c r="I25" s="292"/>
    </row>
    <row r="26" spans="1:10" ht="15.5">
      <c r="A26" s="303">
        <v>2210103</v>
      </c>
      <c r="B26" s="304" t="s">
        <v>604</v>
      </c>
      <c r="C26" s="304">
        <v>0</v>
      </c>
      <c r="D26" s="304"/>
      <c r="E26" s="304"/>
      <c r="F26" s="305">
        <f t="shared" si="6"/>
        <v>0</v>
      </c>
      <c r="G26" s="1544">
        <f t="shared" si="7"/>
        <v>0</v>
      </c>
      <c r="I26" s="292"/>
    </row>
    <row r="27" spans="1:10" ht="15.5">
      <c r="A27" s="303">
        <v>2210102</v>
      </c>
      <c r="B27" s="304" t="s">
        <v>605</v>
      </c>
      <c r="C27" s="304">
        <v>100000</v>
      </c>
      <c r="D27" s="304">
        <v>0</v>
      </c>
      <c r="E27" s="304"/>
      <c r="F27" s="305">
        <f t="shared" si="6"/>
        <v>0</v>
      </c>
      <c r="G27" s="1544">
        <f t="shared" si="7"/>
        <v>0</v>
      </c>
      <c r="I27" s="292"/>
    </row>
    <row r="28" spans="1:10" ht="15.5">
      <c r="A28" s="308"/>
      <c r="B28" s="310" t="s">
        <v>438</v>
      </c>
      <c r="C28" s="310">
        <v>700000</v>
      </c>
      <c r="D28" s="310">
        <f>SUM(D25:D27)</f>
        <v>374902572</v>
      </c>
      <c r="E28" s="310">
        <f t="shared" ref="E28:G28" si="8">SUM(E25:E27)</f>
        <v>0</v>
      </c>
      <c r="F28" s="310">
        <f t="shared" si="8"/>
        <v>374902572</v>
      </c>
      <c r="G28" s="310">
        <f t="shared" si="8"/>
        <v>374902572</v>
      </c>
      <c r="I28" s="292"/>
    </row>
    <row r="29" spans="1:10" s="292" customFormat="1" ht="15.5">
      <c r="A29" s="298" t="s">
        <v>606</v>
      </c>
      <c r="B29" s="299" t="s">
        <v>607</v>
      </c>
      <c r="C29" s="299">
        <v>0</v>
      </c>
      <c r="D29" s="299"/>
      <c r="E29" s="299"/>
      <c r="F29" s="305"/>
      <c r="G29" s="306"/>
      <c r="J29" s="294"/>
    </row>
    <row r="30" spans="1:10" ht="15.5">
      <c r="A30" s="303">
        <v>2210201</v>
      </c>
      <c r="B30" s="304" t="s">
        <v>608</v>
      </c>
      <c r="C30" s="304">
        <v>120000</v>
      </c>
      <c r="D30" s="304"/>
      <c r="E30" s="304"/>
      <c r="F30" s="305">
        <f>SUM(D30:E30)</f>
        <v>0</v>
      </c>
      <c r="G30" s="1544">
        <f>SUM(F30)</f>
        <v>0</v>
      </c>
      <c r="I30" s="292"/>
    </row>
    <row r="31" spans="1:10" ht="15.5">
      <c r="A31" s="303" t="s">
        <v>609</v>
      </c>
      <c r="B31" s="304" t="s">
        <v>610</v>
      </c>
      <c r="C31" s="304">
        <v>250000</v>
      </c>
      <c r="D31" s="304"/>
      <c r="E31" s="304"/>
      <c r="F31" s="305">
        <f t="shared" ref="F31:F32" si="9">SUM(D31:E31)</f>
        <v>0</v>
      </c>
      <c r="G31" s="1544">
        <f t="shared" ref="G31:G32" si="10">SUM(F31)</f>
        <v>0</v>
      </c>
      <c r="I31" s="292"/>
    </row>
    <row r="32" spans="1:10" ht="15.5">
      <c r="A32" s="303">
        <v>2210203</v>
      </c>
      <c r="B32" s="304" t="s">
        <v>611</v>
      </c>
      <c r="C32" s="304">
        <v>50000</v>
      </c>
      <c r="D32" s="304"/>
      <c r="E32" s="304"/>
      <c r="F32" s="305">
        <f t="shared" si="9"/>
        <v>0</v>
      </c>
      <c r="G32" s="1544">
        <f t="shared" si="10"/>
        <v>0</v>
      </c>
      <c r="I32" s="292"/>
    </row>
    <row r="33" spans="1:11" ht="15.5">
      <c r="A33" s="308"/>
      <c r="B33" s="315" t="s">
        <v>438</v>
      </c>
      <c r="C33" s="310">
        <v>420000</v>
      </c>
      <c r="D33" s="310">
        <f>SUM(D30:D32)</f>
        <v>0</v>
      </c>
      <c r="E33" s="310">
        <f t="shared" ref="E33:G33" si="11">SUM(E30:E32)</f>
        <v>0</v>
      </c>
      <c r="F33" s="310">
        <f t="shared" si="11"/>
        <v>0</v>
      </c>
      <c r="G33" s="310">
        <f t="shared" si="11"/>
        <v>0</v>
      </c>
      <c r="I33" s="292"/>
    </row>
    <row r="34" spans="1:11" ht="31">
      <c r="A34" s="298">
        <v>2210300</v>
      </c>
      <c r="B34" s="316" t="s">
        <v>857</v>
      </c>
      <c r="C34" s="316">
        <v>0</v>
      </c>
      <c r="D34" s="299"/>
      <c r="E34" s="299"/>
      <c r="F34" s="305"/>
      <c r="G34" s="306"/>
      <c r="I34" s="292"/>
    </row>
    <row r="35" spans="1:11" ht="15.5">
      <c r="A35" s="303" t="s">
        <v>612</v>
      </c>
      <c r="B35" s="304" t="s">
        <v>613</v>
      </c>
      <c r="C35" s="304">
        <v>10000000</v>
      </c>
      <c r="D35" s="304"/>
      <c r="E35" s="304"/>
      <c r="F35" s="305">
        <f>SUM(D35:E35)</f>
        <v>0</v>
      </c>
      <c r="G35" s="1544">
        <f>SUM(F35)</f>
        <v>0</v>
      </c>
      <c r="I35" s="292"/>
    </row>
    <row r="36" spans="1:11" ht="15.5">
      <c r="A36" s="303" t="s">
        <v>614</v>
      </c>
      <c r="B36" s="304" t="s">
        <v>615</v>
      </c>
      <c r="C36" s="304">
        <v>0</v>
      </c>
      <c r="D36" s="304"/>
      <c r="E36" s="304"/>
      <c r="F36" s="305">
        <f t="shared" ref="F36:F37" si="12">SUM(D36:E36)</f>
        <v>0</v>
      </c>
      <c r="G36" s="306">
        <f t="shared" ref="G36:G37" si="13">SUM(F36)</f>
        <v>0</v>
      </c>
      <c r="I36" s="292"/>
    </row>
    <row r="37" spans="1:11" ht="15.5">
      <c r="A37" s="303">
        <v>2210303</v>
      </c>
      <c r="B37" s="304" t="s">
        <v>55</v>
      </c>
      <c r="C37" s="304">
        <v>85144459</v>
      </c>
      <c r="D37" s="304"/>
      <c r="E37" s="304"/>
      <c r="F37" s="305">
        <f t="shared" si="12"/>
        <v>0</v>
      </c>
      <c r="G37" s="1544">
        <f t="shared" si="13"/>
        <v>0</v>
      </c>
      <c r="I37" s="292"/>
    </row>
    <row r="38" spans="1:11" ht="15.5">
      <c r="A38" s="308"/>
      <c r="B38" s="309" t="s">
        <v>438</v>
      </c>
      <c r="C38" s="310">
        <v>95144459</v>
      </c>
      <c r="D38" s="315">
        <f>SUM(D35:D37)</f>
        <v>0</v>
      </c>
      <c r="E38" s="315">
        <f t="shared" ref="E38:G38" si="14">SUM(E35:E37)</f>
        <v>0</v>
      </c>
      <c r="F38" s="315">
        <f t="shared" si="14"/>
        <v>0</v>
      </c>
      <c r="G38" s="315">
        <f t="shared" si="14"/>
        <v>0</v>
      </c>
      <c r="I38" s="292"/>
    </row>
    <row r="39" spans="1:11" ht="15.5">
      <c r="A39" s="298" t="s">
        <v>616</v>
      </c>
      <c r="B39" s="316" t="s">
        <v>617</v>
      </c>
      <c r="C39" s="316">
        <v>0</v>
      </c>
      <c r="D39" s="299"/>
      <c r="E39" s="299"/>
      <c r="F39" s="305"/>
      <c r="G39" s="306"/>
      <c r="I39" s="292"/>
    </row>
    <row r="40" spans="1:11" ht="15.5">
      <c r="A40" s="303" t="s">
        <v>618</v>
      </c>
      <c r="B40" s="307" t="s">
        <v>619</v>
      </c>
      <c r="C40" s="307">
        <v>0</v>
      </c>
      <c r="D40" s="304"/>
      <c r="E40" s="304"/>
      <c r="F40" s="305">
        <f>SUM(D40:E40)</f>
        <v>0</v>
      </c>
      <c r="G40" s="306">
        <f>SUM(F40)</f>
        <v>0</v>
      </c>
      <c r="I40" s="292"/>
    </row>
    <row r="41" spans="1:11" ht="15.5">
      <c r="A41" s="303" t="s">
        <v>620</v>
      </c>
      <c r="B41" s="307" t="s">
        <v>621</v>
      </c>
      <c r="C41" s="307">
        <v>0</v>
      </c>
      <c r="D41" s="304"/>
      <c r="E41" s="304"/>
      <c r="F41" s="305">
        <f t="shared" ref="F41:F43" si="15">SUM(D41:E41)</f>
        <v>0</v>
      </c>
      <c r="G41" s="306">
        <f t="shared" ref="G41:G43" si="16">SUM(F41)</f>
        <v>0</v>
      </c>
      <c r="I41" s="292"/>
    </row>
    <row r="42" spans="1:11" ht="15.5">
      <c r="A42" s="303" t="s">
        <v>622</v>
      </c>
      <c r="B42" s="307" t="s">
        <v>623</v>
      </c>
      <c r="C42" s="307">
        <v>4000000</v>
      </c>
      <c r="D42" s="304"/>
      <c r="E42" s="304"/>
      <c r="F42" s="305">
        <f t="shared" si="15"/>
        <v>0</v>
      </c>
      <c r="G42" s="1544">
        <f t="shared" si="16"/>
        <v>0</v>
      </c>
      <c r="I42" s="292"/>
    </row>
    <row r="43" spans="1:11" ht="15.5">
      <c r="A43" s="303" t="s">
        <v>624</v>
      </c>
      <c r="B43" s="307" t="s">
        <v>613</v>
      </c>
      <c r="C43" s="307">
        <v>2000000</v>
      </c>
      <c r="D43" s="304"/>
      <c r="E43" s="304"/>
      <c r="F43" s="305">
        <f t="shared" si="15"/>
        <v>0</v>
      </c>
      <c r="G43" s="1544">
        <f t="shared" si="16"/>
        <v>0</v>
      </c>
      <c r="I43" s="292"/>
    </row>
    <row r="44" spans="1:11" ht="15.5">
      <c r="A44" s="308"/>
      <c r="B44" s="309" t="s">
        <v>625</v>
      </c>
      <c r="C44" s="310">
        <v>6000000</v>
      </c>
      <c r="D44" s="310">
        <f>SUM(D40:D43)</f>
        <v>0</v>
      </c>
      <c r="E44" s="310">
        <f t="shared" ref="E44:G44" si="17">SUM(E40:E43)</f>
        <v>0</v>
      </c>
      <c r="F44" s="310">
        <f t="shared" si="17"/>
        <v>0</v>
      </c>
      <c r="G44" s="310">
        <f t="shared" si="17"/>
        <v>0</v>
      </c>
      <c r="I44" s="292"/>
    </row>
    <row r="45" spans="1:11" s="292" customFormat="1" ht="15.5">
      <c r="A45" s="298" t="s">
        <v>616</v>
      </c>
      <c r="B45" s="316" t="s">
        <v>626</v>
      </c>
      <c r="C45" s="299">
        <v>0</v>
      </c>
      <c r="D45" s="299"/>
      <c r="E45" s="299"/>
      <c r="F45" s="305"/>
      <c r="G45" s="306"/>
      <c r="J45" s="294"/>
    </row>
    <row r="46" spans="1:11" ht="15.5">
      <c r="A46" s="303" t="s">
        <v>627</v>
      </c>
      <c r="B46" s="304" t="s">
        <v>628</v>
      </c>
      <c r="C46" s="304">
        <v>800000</v>
      </c>
      <c r="D46" s="304"/>
      <c r="E46" s="304"/>
      <c r="F46" s="305">
        <f>SUM(D46:E46)</f>
        <v>0</v>
      </c>
      <c r="G46" s="1544">
        <f>SUM(F46)</f>
        <v>0</v>
      </c>
      <c r="I46" s="292"/>
    </row>
    <row r="47" spans="1:11" ht="31">
      <c r="A47" s="303">
        <v>2210503</v>
      </c>
      <c r="B47" s="307" t="s">
        <v>629</v>
      </c>
      <c r="C47" s="307">
        <v>200000</v>
      </c>
      <c r="D47" s="304"/>
      <c r="E47" s="304"/>
      <c r="F47" s="305">
        <f t="shared" ref="F47:F49" si="18">SUM(D47:E47)</f>
        <v>0</v>
      </c>
      <c r="G47" s="1544">
        <f t="shared" ref="G47:G49" si="19">SUM(F47)</f>
        <v>0</v>
      </c>
      <c r="I47" s="292"/>
      <c r="K47" s="292"/>
    </row>
    <row r="48" spans="1:11" ht="15.5">
      <c r="A48" s="303">
        <v>2210504</v>
      </c>
      <c r="B48" s="304" t="s">
        <v>630</v>
      </c>
      <c r="C48" s="304">
        <v>2800000</v>
      </c>
      <c r="D48" s="304"/>
      <c r="E48" s="304"/>
      <c r="F48" s="305">
        <f t="shared" si="18"/>
        <v>0</v>
      </c>
      <c r="G48" s="1544">
        <f t="shared" si="19"/>
        <v>0</v>
      </c>
      <c r="I48" s="292"/>
    </row>
    <row r="49" spans="1:10" ht="15.5">
      <c r="A49" s="317" t="s">
        <v>631</v>
      </c>
      <c r="B49" s="304" t="s">
        <v>464</v>
      </c>
      <c r="C49" s="304">
        <v>20000</v>
      </c>
      <c r="D49" s="304"/>
      <c r="E49" s="304"/>
      <c r="F49" s="305">
        <f t="shared" si="18"/>
        <v>0</v>
      </c>
      <c r="G49" s="1544">
        <f t="shared" si="19"/>
        <v>0</v>
      </c>
      <c r="I49" s="292"/>
    </row>
    <row r="50" spans="1:10" s="292" customFormat="1" ht="15.5">
      <c r="A50" s="318"/>
      <c r="B50" s="310" t="s">
        <v>438</v>
      </c>
      <c r="C50" s="310">
        <v>3820000</v>
      </c>
      <c r="D50" s="310">
        <f>SUM(D46:D49)</f>
        <v>0</v>
      </c>
      <c r="E50" s="310">
        <f t="shared" ref="E50:G50" si="20">SUM(E46:E49)</f>
        <v>0</v>
      </c>
      <c r="F50" s="310">
        <f t="shared" si="20"/>
        <v>0</v>
      </c>
      <c r="G50" s="310">
        <f t="shared" si="20"/>
        <v>0</v>
      </c>
      <c r="J50" s="294"/>
    </row>
    <row r="51" spans="1:10" s="292" customFormat="1" ht="15.5">
      <c r="A51" s="298">
        <v>2210600</v>
      </c>
      <c r="B51" s="299" t="s">
        <v>632</v>
      </c>
      <c r="C51" s="299">
        <v>0</v>
      </c>
      <c r="D51" s="299"/>
      <c r="E51" s="299"/>
      <c r="F51" s="305"/>
      <c r="G51" s="306"/>
      <c r="J51" s="294"/>
    </row>
    <row r="52" spans="1:10" ht="15.5">
      <c r="A52" s="303">
        <v>2210603</v>
      </c>
      <c r="B52" s="304" t="s">
        <v>633</v>
      </c>
      <c r="C52" s="304">
        <v>9720000</v>
      </c>
      <c r="D52" s="304"/>
      <c r="E52" s="304"/>
      <c r="F52" s="305">
        <f>SUM(D52:E52)</f>
        <v>0</v>
      </c>
      <c r="G52" s="1544">
        <f>SUM(F52)</f>
        <v>0</v>
      </c>
      <c r="I52" s="292"/>
    </row>
    <row r="53" spans="1:10" ht="15.5">
      <c r="A53" s="303">
        <v>2210604</v>
      </c>
      <c r="B53" s="304" t="s">
        <v>466</v>
      </c>
      <c r="C53" s="304">
        <v>50000</v>
      </c>
      <c r="D53" s="304"/>
      <c r="E53" s="304"/>
      <c r="F53" s="305">
        <f>SUM(D53:E53)</f>
        <v>0</v>
      </c>
      <c r="G53" s="1544">
        <f>SUM(F53)</f>
        <v>0</v>
      </c>
      <c r="I53" s="292"/>
    </row>
    <row r="54" spans="1:10" s="292" customFormat="1" ht="15.5">
      <c r="A54" s="318"/>
      <c r="B54" s="310" t="s">
        <v>438</v>
      </c>
      <c r="C54" s="310">
        <v>9770000</v>
      </c>
      <c r="D54" s="310">
        <f>SUM(D52:D53)</f>
        <v>0</v>
      </c>
      <c r="E54" s="310">
        <f t="shared" ref="E54:G54" si="21">SUM(E52:E53)</f>
        <v>0</v>
      </c>
      <c r="F54" s="310">
        <f t="shared" si="21"/>
        <v>0</v>
      </c>
      <c r="G54" s="310">
        <f t="shared" si="21"/>
        <v>0</v>
      </c>
      <c r="J54" s="294"/>
    </row>
    <row r="55" spans="1:10" s="292" customFormat="1" ht="15.5">
      <c r="A55" s="298">
        <v>2210700</v>
      </c>
      <c r="B55" s="299" t="s">
        <v>634</v>
      </c>
      <c r="C55" s="299">
        <v>0</v>
      </c>
      <c r="D55" s="299"/>
      <c r="E55" s="299"/>
      <c r="F55" s="305"/>
      <c r="G55" s="306"/>
      <c r="J55" s="294"/>
    </row>
    <row r="56" spans="1:10" ht="15.5">
      <c r="A56" s="303">
        <v>2210710</v>
      </c>
      <c r="B56" s="307" t="s">
        <v>619</v>
      </c>
      <c r="C56" s="307">
        <v>0</v>
      </c>
      <c r="D56" s="304"/>
      <c r="E56" s="304"/>
      <c r="F56" s="305">
        <f>SUM(D56:E56)</f>
        <v>0</v>
      </c>
      <c r="G56" s="306">
        <f>SUM(F56)</f>
        <v>0</v>
      </c>
      <c r="I56" s="292"/>
    </row>
    <row r="57" spans="1:10" ht="15.5">
      <c r="A57" s="303" t="s">
        <v>635</v>
      </c>
      <c r="B57" s="307" t="s">
        <v>636</v>
      </c>
      <c r="C57" s="307">
        <v>2000000</v>
      </c>
      <c r="D57" s="319">
        <v>0</v>
      </c>
      <c r="E57" s="319"/>
      <c r="F57" s="305">
        <f t="shared" ref="F57:F60" si="22">SUM(D57:E57)</f>
        <v>0</v>
      </c>
      <c r="G57" s="1544">
        <f t="shared" ref="G57:G60" si="23">SUM(F57)</f>
        <v>0</v>
      </c>
      <c r="I57" s="292"/>
    </row>
    <row r="58" spans="1:10" ht="15.5">
      <c r="A58" s="303" t="s">
        <v>637</v>
      </c>
      <c r="B58" s="307" t="s">
        <v>345</v>
      </c>
      <c r="C58" s="307">
        <v>0</v>
      </c>
      <c r="D58" s="304">
        <v>0</v>
      </c>
      <c r="E58" s="304"/>
      <c r="F58" s="305">
        <f t="shared" si="22"/>
        <v>0</v>
      </c>
      <c r="G58" s="1544">
        <f t="shared" si="23"/>
        <v>0</v>
      </c>
      <c r="I58" s="292"/>
    </row>
    <row r="59" spans="1:10" ht="15.5">
      <c r="A59" s="303" t="s">
        <v>638</v>
      </c>
      <c r="B59" s="307" t="s">
        <v>639</v>
      </c>
      <c r="C59" s="307">
        <v>0</v>
      </c>
      <c r="D59" s="304"/>
      <c r="E59" s="304"/>
      <c r="F59" s="305">
        <f t="shared" si="22"/>
        <v>0</v>
      </c>
      <c r="G59" s="306">
        <f t="shared" si="23"/>
        <v>0</v>
      </c>
      <c r="I59" s="292"/>
    </row>
    <row r="60" spans="1:10" ht="15.5">
      <c r="A60" s="303" t="s">
        <v>640</v>
      </c>
      <c r="B60" s="307" t="s">
        <v>641</v>
      </c>
      <c r="C60" s="304">
        <v>5000000</v>
      </c>
      <c r="D60" s="319">
        <v>0</v>
      </c>
      <c r="E60" s="319"/>
      <c r="F60" s="305">
        <f t="shared" si="22"/>
        <v>0</v>
      </c>
      <c r="G60" s="1544">
        <f t="shared" si="23"/>
        <v>0</v>
      </c>
      <c r="I60" s="292"/>
    </row>
    <row r="61" spans="1:10" s="292" customFormat="1" ht="15.5">
      <c r="A61" s="308"/>
      <c r="B61" s="310" t="s">
        <v>438</v>
      </c>
      <c r="C61" s="310">
        <v>22000000</v>
      </c>
      <c r="D61" s="310">
        <f>SUM(D56:D60)</f>
        <v>0</v>
      </c>
      <c r="E61" s="310">
        <f t="shared" ref="E61:G61" si="24">SUM(E56:E60)</f>
        <v>0</v>
      </c>
      <c r="F61" s="310">
        <f t="shared" si="24"/>
        <v>0</v>
      </c>
      <c r="G61" s="310">
        <f t="shared" si="24"/>
        <v>0</v>
      </c>
      <c r="J61" s="294"/>
    </row>
    <row r="62" spans="1:10" s="292" customFormat="1" ht="15.5">
      <c r="A62" s="320" t="s">
        <v>642</v>
      </c>
      <c r="B62" s="321" t="s">
        <v>643</v>
      </c>
      <c r="C62" s="321"/>
      <c r="D62" s="321"/>
      <c r="E62" s="321"/>
      <c r="F62" s="305"/>
      <c r="G62" s="306"/>
      <c r="J62" s="294"/>
    </row>
    <row r="63" spans="1:10" s="292" customFormat="1" ht="15.5">
      <c r="A63" s="322" t="s">
        <v>644</v>
      </c>
      <c r="B63" s="323" t="s">
        <v>645</v>
      </c>
      <c r="C63" s="323"/>
      <c r="D63" s="323"/>
      <c r="E63" s="323"/>
      <c r="F63" s="305">
        <f>SUM(D63:E63)</f>
        <v>0</v>
      </c>
      <c r="G63" s="1544">
        <f>SUM(F63)</f>
        <v>0</v>
      </c>
      <c r="J63" s="294"/>
    </row>
    <row r="64" spans="1:10" s="292" customFormat="1" ht="15.5">
      <c r="A64" s="324"/>
      <c r="B64" s="325" t="s">
        <v>438</v>
      </c>
      <c r="C64" s="325"/>
      <c r="D64" s="325">
        <f>SUM(D63)</f>
        <v>0</v>
      </c>
      <c r="E64" s="325">
        <f t="shared" ref="E64:G64" si="25">SUM(E63)</f>
        <v>0</v>
      </c>
      <c r="F64" s="325">
        <f t="shared" si="25"/>
        <v>0</v>
      </c>
      <c r="G64" s="325">
        <f t="shared" si="25"/>
        <v>0</v>
      </c>
      <c r="J64" s="294"/>
    </row>
    <row r="65" spans="1:10" ht="15.5">
      <c r="A65" s="298" t="s">
        <v>646</v>
      </c>
      <c r="B65" s="299" t="s">
        <v>647</v>
      </c>
      <c r="C65" s="299">
        <v>0</v>
      </c>
      <c r="D65" s="299"/>
      <c r="E65" s="299"/>
      <c r="F65" s="305"/>
      <c r="G65" s="306"/>
      <c r="I65" s="292"/>
    </row>
    <row r="66" spans="1:10" ht="15.5">
      <c r="A66" s="303" t="s">
        <v>648</v>
      </c>
      <c r="B66" s="304" t="s">
        <v>77</v>
      </c>
      <c r="C66" s="304">
        <v>4000000</v>
      </c>
      <c r="D66" s="304"/>
      <c r="E66" s="304"/>
      <c r="F66" s="305">
        <f>SUM(D66:E66)</f>
        <v>0</v>
      </c>
      <c r="G66" s="1544">
        <f>SUM(F66)</f>
        <v>0</v>
      </c>
      <c r="I66" s="292"/>
    </row>
    <row r="67" spans="1:10" ht="15.5">
      <c r="A67" s="303" t="s">
        <v>649</v>
      </c>
      <c r="B67" s="304" t="s">
        <v>78</v>
      </c>
      <c r="C67" s="304">
        <v>32000000</v>
      </c>
      <c r="D67" s="304"/>
      <c r="E67" s="304"/>
      <c r="F67" s="305">
        <f t="shared" ref="F67" si="26">SUM(D67:E67)</f>
        <v>0</v>
      </c>
      <c r="G67" s="1544">
        <f>SUM(F67)</f>
        <v>0</v>
      </c>
      <c r="I67" s="292"/>
    </row>
    <row r="68" spans="1:10" s="292" customFormat="1" ht="15.5">
      <c r="A68" s="308"/>
      <c r="B68" s="310" t="s">
        <v>438</v>
      </c>
      <c r="C68" s="310">
        <v>36000000</v>
      </c>
      <c r="D68" s="315">
        <f t="shared" ref="D68:G68" si="27">SUM(D66:D67)</f>
        <v>0</v>
      </c>
      <c r="E68" s="315">
        <f t="shared" si="27"/>
        <v>0</v>
      </c>
      <c r="F68" s="315">
        <f t="shared" si="27"/>
        <v>0</v>
      </c>
      <c r="G68" s="315">
        <f t="shared" si="27"/>
        <v>0</v>
      </c>
      <c r="J68" s="294"/>
    </row>
    <row r="69" spans="1:10" s="292" customFormat="1" ht="15.5">
      <c r="A69" s="298"/>
      <c r="B69" s="316" t="s">
        <v>650</v>
      </c>
      <c r="C69" s="299">
        <v>0</v>
      </c>
      <c r="D69" s="299"/>
      <c r="E69" s="299"/>
      <c r="F69" s="305"/>
      <c r="G69" s="306"/>
      <c r="J69" s="294"/>
    </row>
    <row r="70" spans="1:10" ht="15.5">
      <c r="A70" s="303" t="s">
        <v>651</v>
      </c>
      <c r="B70" s="304" t="s">
        <v>79</v>
      </c>
      <c r="C70" s="304">
        <v>50000</v>
      </c>
      <c r="D70" s="304"/>
      <c r="E70" s="304"/>
      <c r="F70" s="305">
        <f>SUM(D70:E70)</f>
        <v>0</v>
      </c>
      <c r="G70" s="1544">
        <f>SUM(F70)</f>
        <v>0</v>
      </c>
      <c r="I70" s="292"/>
    </row>
    <row r="71" spans="1:10" ht="15.5">
      <c r="A71" s="303">
        <v>2211009</v>
      </c>
      <c r="B71" s="304" t="s">
        <v>652</v>
      </c>
      <c r="C71" s="304">
        <v>540000</v>
      </c>
      <c r="D71" s="304"/>
      <c r="E71" s="304"/>
      <c r="F71" s="305">
        <f>SUM(D71:E71)</f>
        <v>0</v>
      </c>
      <c r="G71" s="1544">
        <f t="shared" ref="G71:G72" si="28">SUM(F71)</f>
        <v>0</v>
      </c>
      <c r="I71" s="292"/>
    </row>
    <row r="72" spans="1:10" ht="15.5">
      <c r="A72" s="303">
        <v>2211016</v>
      </c>
      <c r="B72" s="304" t="s">
        <v>653</v>
      </c>
      <c r="C72" s="304">
        <v>9200000</v>
      </c>
      <c r="D72" s="304"/>
      <c r="E72" s="304"/>
      <c r="F72" s="305">
        <f>SUM(D72:E72)</f>
        <v>0</v>
      </c>
      <c r="G72" s="1544">
        <f t="shared" si="28"/>
        <v>0</v>
      </c>
      <c r="I72" s="292"/>
    </row>
    <row r="73" spans="1:10" s="292" customFormat="1" ht="15.5">
      <c r="A73" s="308"/>
      <c r="B73" s="315" t="s">
        <v>438</v>
      </c>
      <c r="C73" s="310"/>
      <c r="D73" s="310">
        <f>SUM(D70:D72)</f>
        <v>0</v>
      </c>
      <c r="E73" s="310">
        <f t="shared" ref="E73:G73" si="29">SUM(E70:E72)</f>
        <v>0</v>
      </c>
      <c r="F73" s="310">
        <f t="shared" si="29"/>
        <v>0</v>
      </c>
      <c r="G73" s="310">
        <f t="shared" si="29"/>
        <v>0</v>
      </c>
      <c r="J73" s="294"/>
    </row>
    <row r="74" spans="1:10" s="292" customFormat="1" ht="15.5">
      <c r="A74" s="298">
        <v>2211100</v>
      </c>
      <c r="B74" s="299" t="s">
        <v>654</v>
      </c>
      <c r="C74" s="299">
        <v>0</v>
      </c>
      <c r="D74" s="299"/>
      <c r="E74" s="299"/>
      <c r="F74" s="305"/>
      <c r="G74" s="306"/>
      <c r="J74" s="294"/>
    </row>
    <row r="75" spans="1:10" ht="31">
      <c r="A75" s="303">
        <v>2211101</v>
      </c>
      <c r="B75" s="307" t="s">
        <v>655</v>
      </c>
      <c r="C75" s="307">
        <v>3000000</v>
      </c>
      <c r="D75" s="304"/>
      <c r="E75" s="304"/>
      <c r="F75" s="305">
        <f>SUM(D75:E75)</f>
        <v>0</v>
      </c>
      <c r="G75" s="1544">
        <f>SUM(F75)</f>
        <v>0</v>
      </c>
      <c r="I75" s="292"/>
    </row>
    <row r="76" spans="1:10" ht="15.5">
      <c r="A76" s="303">
        <v>2211103</v>
      </c>
      <c r="B76" s="304" t="s">
        <v>656</v>
      </c>
      <c r="C76" s="304">
        <v>500000</v>
      </c>
      <c r="D76" s="304"/>
      <c r="E76" s="304"/>
      <c r="F76" s="305">
        <f t="shared" ref="F76:F77" si="30">SUM(D76:E76)</f>
        <v>0</v>
      </c>
      <c r="G76" s="1544">
        <f t="shared" ref="G76:G77" si="31">SUM(F76)</f>
        <v>0</v>
      </c>
      <c r="I76" s="292"/>
    </row>
    <row r="77" spans="1:10" ht="15.5">
      <c r="A77" s="303" t="s">
        <v>657</v>
      </c>
      <c r="B77" s="304" t="s">
        <v>658</v>
      </c>
      <c r="C77" s="304">
        <v>100000</v>
      </c>
      <c r="D77" s="304"/>
      <c r="E77" s="304"/>
      <c r="F77" s="305">
        <f t="shared" si="30"/>
        <v>0</v>
      </c>
      <c r="G77" s="1544">
        <f t="shared" si="31"/>
        <v>0</v>
      </c>
      <c r="I77" s="292"/>
    </row>
    <row r="78" spans="1:10" s="292" customFormat="1" ht="15.5">
      <c r="A78" s="308"/>
      <c r="B78" s="310" t="s">
        <v>438</v>
      </c>
      <c r="C78" s="310">
        <v>3600000</v>
      </c>
      <c r="D78" s="310">
        <f>SUM(D75:D77)</f>
        <v>0</v>
      </c>
      <c r="E78" s="310">
        <f t="shared" ref="E78:G78" si="32">SUM(E75:E77)</f>
        <v>0</v>
      </c>
      <c r="F78" s="310">
        <f t="shared" si="32"/>
        <v>0</v>
      </c>
      <c r="G78" s="310">
        <f t="shared" si="32"/>
        <v>0</v>
      </c>
      <c r="J78" s="294"/>
    </row>
    <row r="79" spans="1:10" s="292" customFormat="1" ht="15.5">
      <c r="A79" s="298">
        <v>2211200</v>
      </c>
      <c r="B79" s="299" t="s">
        <v>659</v>
      </c>
      <c r="C79" s="299">
        <v>0</v>
      </c>
      <c r="D79" s="299"/>
      <c r="E79" s="299"/>
      <c r="F79" s="305"/>
      <c r="G79" s="306"/>
      <c r="J79" s="294"/>
    </row>
    <row r="80" spans="1:10" ht="15.5">
      <c r="A80" s="303">
        <v>2211201</v>
      </c>
      <c r="B80" s="304" t="s">
        <v>660</v>
      </c>
      <c r="C80" s="304">
        <v>2000000</v>
      </c>
      <c r="D80" s="304"/>
      <c r="E80" s="327"/>
      <c r="F80" s="305">
        <f>SUM(D80:E80)</f>
        <v>0</v>
      </c>
      <c r="G80" s="1544">
        <f>SUM(F80)</f>
        <v>0</v>
      </c>
      <c r="I80" s="292"/>
    </row>
    <row r="81" spans="1:10" s="292" customFormat="1" ht="15.5">
      <c r="A81" s="318"/>
      <c r="B81" s="315" t="s">
        <v>438</v>
      </c>
      <c r="C81" s="310">
        <v>2000000</v>
      </c>
      <c r="D81" s="310">
        <f>SUM(D80)</f>
        <v>0</v>
      </c>
      <c r="E81" s="310">
        <f t="shared" ref="E81:G81" si="33">SUM(E80)</f>
        <v>0</v>
      </c>
      <c r="F81" s="310">
        <f t="shared" si="33"/>
        <v>0</v>
      </c>
      <c r="G81" s="310">
        <f t="shared" si="33"/>
        <v>0</v>
      </c>
      <c r="J81" s="294"/>
    </row>
    <row r="82" spans="1:10" s="292" customFormat="1" ht="15.5">
      <c r="A82" s="298">
        <v>2211300</v>
      </c>
      <c r="B82" s="299" t="s">
        <v>661</v>
      </c>
      <c r="C82" s="299">
        <v>0</v>
      </c>
      <c r="D82" s="299"/>
      <c r="E82" s="299"/>
      <c r="F82" s="305"/>
      <c r="G82" s="306"/>
      <c r="J82" s="294"/>
    </row>
    <row r="83" spans="1:10" ht="15.5">
      <c r="A83" s="303">
        <v>2211301</v>
      </c>
      <c r="B83" s="304" t="s">
        <v>662</v>
      </c>
      <c r="C83" s="304">
        <v>216000</v>
      </c>
      <c r="D83" s="304"/>
      <c r="E83" s="304"/>
      <c r="F83" s="305">
        <f>SUM(D83:E83)</f>
        <v>0</v>
      </c>
      <c r="G83" s="1544">
        <f>SUM(F83)</f>
        <v>0</v>
      </c>
      <c r="I83" s="292"/>
    </row>
    <row r="84" spans="1:10" ht="15.5">
      <c r="A84" s="303" t="s">
        <v>663</v>
      </c>
      <c r="B84" s="304" t="s">
        <v>664</v>
      </c>
      <c r="C84" s="304"/>
      <c r="D84" s="304"/>
      <c r="E84" s="304"/>
      <c r="F84" s="305">
        <f t="shared" ref="F84:F91" si="34">SUM(D84:E84)</f>
        <v>0</v>
      </c>
      <c r="G84" s="1544">
        <f t="shared" ref="G84:G91" si="35">SUM(F84)</f>
        <v>0</v>
      </c>
      <c r="I84" s="292"/>
    </row>
    <row r="85" spans="1:10" ht="31">
      <c r="A85" s="303">
        <v>2211306</v>
      </c>
      <c r="B85" s="307" t="s">
        <v>665</v>
      </c>
      <c r="C85" s="328">
        <v>350000</v>
      </c>
      <c r="D85" s="304"/>
      <c r="E85" s="304"/>
      <c r="F85" s="305">
        <f t="shared" si="34"/>
        <v>0</v>
      </c>
      <c r="G85" s="1544">
        <f t="shared" si="35"/>
        <v>0</v>
      </c>
      <c r="I85" s="292"/>
    </row>
    <row r="86" spans="1:10" ht="15.5">
      <c r="A86" s="303">
        <v>2211308</v>
      </c>
      <c r="B86" s="307" t="s">
        <v>666</v>
      </c>
      <c r="C86" s="329">
        <v>7000000</v>
      </c>
      <c r="D86" s="304"/>
      <c r="E86" s="304"/>
      <c r="F86" s="305">
        <f t="shared" si="34"/>
        <v>0</v>
      </c>
      <c r="G86" s="1544">
        <f t="shared" si="35"/>
        <v>0</v>
      </c>
      <c r="I86" s="292"/>
    </row>
    <row r="87" spans="1:10" ht="15.5">
      <c r="A87" s="303">
        <v>2211310</v>
      </c>
      <c r="B87" s="307" t="s">
        <v>667</v>
      </c>
      <c r="C87" s="304">
        <v>1080000</v>
      </c>
      <c r="D87" s="304"/>
      <c r="E87" s="304"/>
      <c r="F87" s="305">
        <f t="shared" si="34"/>
        <v>0</v>
      </c>
      <c r="G87" s="1544">
        <f t="shared" si="35"/>
        <v>0</v>
      </c>
      <c r="I87" s="292"/>
    </row>
    <row r="88" spans="1:10" ht="15.5">
      <c r="A88" s="303" t="s">
        <v>859</v>
      </c>
      <c r="B88" s="304" t="s">
        <v>860</v>
      </c>
      <c r="C88" s="304">
        <v>0</v>
      </c>
      <c r="D88" s="304"/>
      <c r="E88" s="304"/>
      <c r="F88" s="305">
        <f t="shared" si="34"/>
        <v>0</v>
      </c>
      <c r="G88" s="1544">
        <f t="shared" si="35"/>
        <v>0</v>
      </c>
      <c r="I88" s="292"/>
    </row>
    <row r="89" spans="1:10" ht="31">
      <c r="A89" s="303" t="s">
        <v>668</v>
      </c>
      <c r="B89" s="307" t="s">
        <v>669</v>
      </c>
      <c r="C89" s="304">
        <v>7500000</v>
      </c>
      <c r="D89" s="304"/>
      <c r="E89" s="304"/>
      <c r="F89" s="305">
        <f t="shared" si="34"/>
        <v>0</v>
      </c>
      <c r="G89" s="1544">
        <f t="shared" si="35"/>
        <v>0</v>
      </c>
      <c r="I89" s="292"/>
    </row>
    <row r="90" spans="1:10" ht="15.5">
      <c r="A90" s="303" t="s">
        <v>861</v>
      </c>
      <c r="B90" s="304" t="s">
        <v>862</v>
      </c>
      <c r="C90" s="304">
        <v>9000000</v>
      </c>
      <c r="D90" s="304"/>
      <c r="E90" s="304"/>
      <c r="F90" s="305">
        <f t="shared" si="34"/>
        <v>0</v>
      </c>
      <c r="G90" s="1544">
        <f t="shared" si="35"/>
        <v>0</v>
      </c>
      <c r="I90" s="292"/>
    </row>
    <row r="91" spans="1:10" ht="15.5">
      <c r="A91" s="330" t="s">
        <v>670</v>
      </c>
      <c r="B91" s="331" t="s">
        <v>858</v>
      </c>
      <c r="C91" s="304">
        <v>15000000</v>
      </c>
      <c r="D91" s="332"/>
      <c r="E91" s="332"/>
      <c r="F91" s="305">
        <f t="shared" si="34"/>
        <v>0</v>
      </c>
      <c r="G91" s="1544">
        <f t="shared" si="35"/>
        <v>0</v>
      </c>
      <c r="I91" s="292"/>
    </row>
    <row r="92" spans="1:10" s="292" customFormat="1" ht="15.5">
      <c r="A92" s="333"/>
      <c r="B92" s="334" t="s">
        <v>438</v>
      </c>
      <c r="C92" s="334">
        <v>40146000</v>
      </c>
      <c r="D92" s="334">
        <f>SUM(D83:D91)</f>
        <v>0</v>
      </c>
      <c r="E92" s="334">
        <f t="shared" ref="E92:G92" si="36">SUM(E83:E91)</f>
        <v>0</v>
      </c>
      <c r="F92" s="334">
        <f t="shared" si="36"/>
        <v>0</v>
      </c>
      <c r="G92" s="334">
        <f t="shared" si="36"/>
        <v>0</v>
      </c>
      <c r="J92" s="294"/>
    </row>
    <row r="93" spans="1:10" s="292" customFormat="1" ht="31">
      <c r="A93" s="298">
        <v>2220100</v>
      </c>
      <c r="B93" s="316" t="s">
        <v>671</v>
      </c>
      <c r="C93" s="316">
        <v>0</v>
      </c>
      <c r="D93" s="299"/>
      <c r="E93" s="299"/>
      <c r="F93" s="305"/>
      <c r="G93" s="306"/>
      <c r="J93" s="294"/>
    </row>
    <row r="94" spans="1:10" ht="15.5">
      <c r="A94" s="303">
        <v>2220101</v>
      </c>
      <c r="B94" s="304" t="s">
        <v>672</v>
      </c>
      <c r="C94" s="304">
        <v>2000000</v>
      </c>
      <c r="D94" s="304"/>
      <c r="E94" s="319"/>
      <c r="F94" s="305">
        <f>SUM(D94:E94)</f>
        <v>0</v>
      </c>
      <c r="G94" s="306">
        <f>SUM(F94)</f>
        <v>0</v>
      </c>
      <c r="I94" s="292"/>
    </row>
    <row r="95" spans="1:10" s="292" customFormat="1" ht="15.5">
      <c r="A95" s="308"/>
      <c r="B95" s="310" t="s">
        <v>438</v>
      </c>
      <c r="C95" s="310">
        <v>2000000</v>
      </c>
      <c r="D95" s="310">
        <f>SUM(D94)</f>
        <v>0</v>
      </c>
      <c r="E95" s="310">
        <f t="shared" ref="E95:G95" si="37">SUM(E94)</f>
        <v>0</v>
      </c>
      <c r="F95" s="310">
        <f t="shared" si="37"/>
        <v>0</v>
      </c>
      <c r="G95" s="310">
        <f t="shared" si="37"/>
        <v>0</v>
      </c>
      <c r="J95" s="294"/>
    </row>
    <row r="96" spans="1:10" s="292" customFormat="1" ht="15.5">
      <c r="A96" s="298">
        <v>2220200</v>
      </c>
      <c r="B96" s="316" t="s">
        <v>673</v>
      </c>
      <c r="C96" s="299">
        <v>0</v>
      </c>
      <c r="D96" s="299"/>
      <c r="E96" s="299"/>
      <c r="F96" s="305"/>
      <c r="G96" s="306"/>
      <c r="J96" s="294"/>
    </row>
    <row r="97" spans="1:10" ht="15.5">
      <c r="A97" s="303">
        <v>2220202</v>
      </c>
      <c r="B97" s="307" t="s">
        <v>674</v>
      </c>
      <c r="C97" s="304">
        <v>1000000</v>
      </c>
      <c r="D97" s="304"/>
      <c r="E97" s="319"/>
      <c r="F97" s="305">
        <f>SUM(D97:E97)</f>
        <v>0</v>
      </c>
      <c r="G97" s="306">
        <f>SUM(F97)</f>
        <v>0</v>
      </c>
      <c r="I97" s="292"/>
    </row>
    <row r="98" spans="1:10" ht="27.75" customHeight="1">
      <c r="A98" s="303" t="s">
        <v>675</v>
      </c>
      <c r="B98" s="307" t="s">
        <v>676</v>
      </c>
      <c r="C98" s="304">
        <v>1000000</v>
      </c>
      <c r="D98" s="304"/>
      <c r="E98" s="319"/>
      <c r="F98" s="305">
        <f t="shared" ref="F98:F99" si="38">SUM(D98:E98)</f>
        <v>0</v>
      </c>
      <c r="G98" s="306">
        <f t="shared" ref="G98:G99" si="39">SUM(F98)</f>
        <v>0</v>
      </c>
      <c r="I98" s="292"/>
    </row>
    <row r="99" spans="1:10" ht="15.5">
      <c r="A99" s="303">
        <v>2220210</v>
      </c>
      <c r="B99" s="307" t="s">
        <v>677</v>
      </c>
      <c r="C99" s="304">
        <v>200000</v>
      </c>
      <c r="D99" s="304"/>
      <c r="E99" s="319"/>
      <c r="F99" s="305">
        <f t="shared" si="38"/>
        <v>0</v>
      </c>
      <c r="G99" s="306">
        <f t="shared" si="39"/>
        <v>0</v>
      </c>
      <c r="I99" s="292"/>
    </row>
    <row r="100" spans="1:10" s="292" customFormat="1" ht="15.5">
      <c r="A100" s="318"/>
      <c r="B100" s="315" t="s">
        <v>438</v>
      </c>
      <c r="C100" s="310">
        <v>2200000</v>
      </c>
      <c r="D100" s="310">
        <f>SUM(D97:D99)</f>
        <v>0</v>
      </c>
      <c r="E100" s="310">
        <f t="shared" ref="E100:G100" si="40">SUM(E97:E99)</f>
        <v>0</v>
      </c>
      <c r="F100" s="310">
        <f t="shared" si="40"/>
        <v>0</v>
      </c>
      <c r="G100" s="310">
        <f t="shared" si="40"/>
        <v>0</v>
      </c>
      <c r="J100" s="294"/>
    </row>
    <row r="101" spans="1:10" s="292" customFormat="1" ht="15.5">
      <c r="A101" s="298">
        <v>2710100</v>
      </c>
      <c r="B101" s="316" t="s">
        <v>678</v>
      </c>
      <c r="C101" s="299">
        <v>0</v>
      </c>
      <c r="D101" s="299"/>
      <c r="E101" s="299"/>
      <c r="F101" s="305"/>
      <c r="G101" s="306"/>
      <c r="J101" s="294"/>
    </row>
    <row r="102" spans="1:10" ht="15.5">
      <c r="A102" s="303" t="s">
        <v>679</v>
      </c>
      <c r="B102" s="304" t="s">
        <v>680</v>
      </c>
      <c r="C102" s="304">
        <v>16000000</v>
      </c>
      <c r="D102" s="319"/>
      <c r="E102" s="319"/>
      <c r="F102" s="305">
        <f>SUM(D102:E102)</f>
        <v>0</v>
      </c>
      <c r="G102" s="306">
        <f>SUM(F102)</f>
        <v>0</v>
      </c>
      <c r="I102" s="292"/>
    </row>
    <row r="103" spans="1:10" ht="15.5">
      <c r="A103" s="317" t="s">
        <v>681</v>
      </c>
      <c r="B103" s="304" t="s">
        <v>682</v>
      </c>
      <c r="C103" s="304">
        <v>15000000</v>
      </c>
      <c r="D103" s="319"/>
      <c r="E103" s="319"/>
      <c r="F103" s="305">
        <f>SUM(D103:E103)</f>
        <v>0</v>
      </c>
      <c r="G103" s="306">
        <f>SUM(F103)</f>
        <v>0</v>
      </c>
      <c r="I103" s="292"/>
    </row>
    <row r="104" spans="1:10" ht="15.5">
      <c r="A104" s="308"/>
      <c r="B104" s="310" t="s">
        <v>683</v>
      </c>
      <c r="C104" s="310">
        <v>31000000</v>
      </c>
      <c r="D104" s="310">
        <f>SUM(D102:D103)</f>
        <v>0</v>
      </c>
      <c r="E104" s="310">
        <f t="shared" ref="E104:G104" si="41">SUM(E102:E103)</f>
        <v>0</v>
      </c>
      <c r="F104" s="310">
        <f t="shared" si="41"/>
        <v>0</v>
      </c>
      <c r="G104" s="310">
        <f t="shared" si="41"/>
        <v>0</v>
      </c>
      <c r="I104" s="292"/>
    </row>
    <row r="105" spans="1:10" ht="15.5">
      <c r="A105" s="298" t="s">
        <v>684</v>
      </c>
      <c r="B105" s="299" t="s">
        <v>685</v>
      </c>
      <c r="C105" s="299">
        <v>0</v>
      </c>
      <c r="D105" s="299"/>
      <c r="E105" s="299"/>
      <c r="F105" s="305"/>
      <c r="G105" s="306"/>
      <c r="I105" s="292"/>
    </row>
    <row r="106" spans="1:10" ht="15.5">
      <c r="A106" s="303" t="s">
        <v>686</v>
      </c>
      <c r="B106" s="307" t="s">
        <v>358</v>
      </c>
      <c r="C106" s="307">
        <v>6000000</v>
      </c>
      <c r="D106" s="304"/>
      <c r="E106" s="304"/>
      <c r="F106" s="305">
        <f>SUM(D106:E106)</f>
        <v>0</v>
      </c>
      <c r="G106" s="306">
        <f>SUM(F106)</f>
        <v>0</v>
      </c>
      <c r="I106" s="292"/>
    </row>
    <row r="107" spans="1:10" ht="18.75" customHeight="1">
      <c r="A107" s="303" t="s">
        <v>687</v>
      </c>
      <c r="B107" s="1543" t="s">
        <v>688</v>
      </c>
      <c r="C107" s="304">
        <v>2700000</v>
      </c>
      <c r="D107" s="304"/>
      <c r="E107" s="304"/>
      <c r="F107" s="305">
        <f t="shared" ref="F107:F108" si="42">SUM(D107:E107)</f>
        <v>0</v>
      </c>
      <c r="G107" s="306">
        <f t="shared" ref="G107:G108" si="43">SUM(F107)</f>
        <v>0</v>
      </c>
      <c r="I107" s="292"/>
    </row>
    <row r="108" spans="1:10" ht="15.5">
      <c r="A108" s="303" t="s">
        <v>689</v>
      </c>
      <c r="B108" s="304" t="s">
        <v>690</v>
      </c>
      <c r="C108" s="304">
        <v>8000000</v>
      </c>
      <c r="D108" s="304"/>
      <c r="E108" s="304"/>
      <c r="F108" s="305">
        <f t="shared" si="42"/>
        <v>0</v>
      </c>
      <c r="G108" s="306">
        <f t="shared" si="43"/>
        <v>0</v>
      </c>
      <c r="I108" s="292"/>
    </row>
    <row r="109" spans="1:10" s="292" customFormat="1" ht="15.5">
      <c r="A109" s="308"/>
      <c r="B109" s="310" t="s">
        <v>438</v>
      </c>
      <c r="C109" s="310">
        <v>17161324</v>
      </c>
      <c r="D109" s="310">
        <f>SUM(D106:D108)</f>
        <v>0</v>
      </c>
      <c r="E109" s="310">
        <f t="shared" ref="E109:G109" si="44">SUM(E106:E108)</f>
        <v>0</v>
      </c>
      <c r="F109" s="310">
        <f t="shared" si="44"/>
        <v>0</v>
      </c>
      <c r="G109" s="310">
        <f t="shared" si="44"/>
        <v>0</v>
      </c>
      <c r="J109" s="294"/>
    </row>
    <row r="110" spans="1:10" s="292" customFormat="1" ht="31">
      <c r="A110" s="320" t="s">
        <v>691</v>
      </c>
      <c r="B110" s="335" t="s">
        <v>692</v>
      </c>
      <c r="C110" s="321"/>
      <c r="D110" s="321"/>
      <c r="E110" s="321"/>
      <c r="F110" s="301"/>
      <c r="G110" s="302"/>
      <c r="J110" s="294"/>
    </row>
    <row r="111" spans="1:10" s="292" customFormat="1" ht="31">
      <c r="A111" s="322" t="s">
        <v>693</v>
      </c>
      <c r="B111" s="336" t="s">
        <v>863</v>
      </c>
      <c r="C111" s="323"/>
      <c r="D111" s="323"/>
      <c r="E111" s="323"/>
      <c r="F111" s="305">
        <f>SUM(D111:E111)</f>
        <v>0</v>
      </c>
      <c r="G111" s="306">
        <f>SUM(F111)</f>
        <v>0</v>
      </c>
      <c r="J111" s="294"/>
    </row>
    <row r="112" spans="1:10" s="292" customFormat="1" ht="15.5">
      <c r="A112" s="322" t="s">
        <v>670</v>
      </c>
      <c r="B112" s="323" t="s">
        <v>694</v>
      </c>
      <c r="C112" s="323"/>
      <c r="D112" s="323"/>
      <c r="E112" s="323"/>
      <c r="F112" s="305">
        <f t="shared" ref="F112:F113" si="45">SUM(D112:E112)</f>
        <v>0</v>
      </c>
      <c r="G112" s="306">
        <f t="shared" ref="G112:G113" si="46">SUM(F112)</f>
        <v>0</v>
      </c>
      <c r="J112" s="294"/>
    </row>
    <row r="113" spans="1:10" s="292" customFormat="1" ht="15.5">
      <c r="A113" s="322" t="s">
        <v>695</v>
      </c>
      <c r="B113" s="323" t="s">
        <v>696</v>
      </c>
      <c r="C113" s="323"/>
      <c r="D113" s="323"/>
      <c r="E113" s="323"/>
      <c r="F113" s="305">
        <f t="shared" si="45"/>
        <v>0</v>
      </c>
      <c r="G113" s="306">
        <f t="shared" si="46"/>
        <v>0</v>
      </c>
      <c r="J113" s="294"/>
    </row>
    <row r="114" spans="1:10" s="292" customFormat="1" ht="15.5">
      <c r="A114" s="337"/>
      <c r="B114" s="301" t="s">
        <v>438</v>
      </c>
      <c r="C114" s="301"/>
      <c r="D114" s="301">
        <f>SUM(D111:D113)</f>
        <v>0</v>
      </c>
      <c r="E114" s="301">
        <f t="shared" ref="E114:G114" si="47">SUM(E111:E113)</f>
        <v>0</v>
      </c>
      <c r="F114" s="301">
        <f t="shared" si="47"/>
        <v>0</v>
      </c>
      <c r="G114" s="301">
        <f t="shared" si="47"/>
        <v>0</v>
      </c>
      <c r="J114" s="294"/>
    </row>
    <row r="115" spans="1:10" s="292" customFormat="1" ht="15.5">
      <c r="A115" s="338"/>
      <c r="B115" s="339" t="s">
        <v>697</v>
      </c>
      <c r="C115" s="339">
        <v>612165167</v>
      </c>
      <c r="D115" s="339">
        <f>SUM(D114+D109+D104+D100+D95+D92+D81+D78+D73+D68+D64+D61+D54+D50+D44+D38+D33+D28+D23)</f>
        <v>685216240</v>
      </c>
      <c r="E115" s="339">
        <f t="shared" ref="E115:G115" si="48">SUM(E114+E109+E104+E100+E95+E92+E81+E78+E73+E68+E64+E61+E54+E50+E44+E38+E33+E28+E23)</f>
        <v>0</v>
      </c>
      <c r="F115" s="339">
        <f t="shared" si="48"/>
        <v>685216240</v>
      </c>
      <c r="G115" s="339">
        <f t="shared" si="48"/>
        <v>685216240</v>
      </c>
      <c r="J115" s="294"/>
    </row>
    <row r="116" spans="1:10" s="292" customFormat="1" ht="15.5">
      <c r="A116" s="298"/>
      <c r="B116" s="299" t="s">
        <v>698</v>
      </c>
      <c r="C116" s="299">
        <v>0</v>
      </c>
      <c r="D116" s="299"/>
      <c r="E116" s="299"/>
      <c r="F116" s="305"/>
      <c r="G116" s="306"/>
      <c r="J116" s="294"/>
    </row>
    <row r="117" spans="1:10" s="292" customFormat="1" ht="31">
      <c r="A117" s="340" t="s">
        <v>699</v>
      </c>
      <c r="B117" s="307" t="s">
        <v>864</v>
      </c>
      <c r="C117" s="299">
        <v>30000000</v>
      </c>
      <c r="D117" s="304">
        <v>65000000</v>
      </c>
      <c r="E117" s="319"/>
      <c r="F117" s="305">
        <f>SUM(D117:E117)</f>
        <v>65000000</v>
      </c>
      <c r="G117" s="306">
        <f>SUM(F117)</f>
        <v>65000000</v>
      </c>
      <c r="J117" s="294"/>
    </row>
    <row r="118" spans="1:10" ht="15.5">
      <c r="A118" s="303" t="s">
        <v>700</v>
      </c>
      <c r="B118" s="307" t="s">
        <v>869</v>
      </c>
      <c r="C118" s="304">
        <v>0</v>
      </c>
      <c r="D118" s="304"/>
      <c r="E118" s="304"/>
      <c r="F118" s="305">
        <f t="shared" ref="F118" si="49">SUM(D118:E118)</f>
        <v>0</v>
      </c>
      <c r="G118" s="306">
        <f t="shared" ref="G118" si="50">SUM(F118)</f>
        <v>0</v>
      </c>
    </row>
    <row r="119" spans="1:10" s="292" customFormat="1" ht="15.5">
      <c r="A119" s="338"/>
      <c r="B119" s="339" t="s">
        <v>701</v>
      </c>
      <c r="C119" s="339">
        <f>SUM(C117:C118)</f>
        <v>30000000</v>
      </c>
      <c r="D119" s="339">
        <f>SUM(D117:D118)</f>
        <v>65000000</v>
      </c>
      <c r="E119" s="339">
        <f>SUM(E117:E118)</f>
        <v>0</v>
      </c>
      <c r="F119" s="339">
        <f>SUM(F117:F118)</f>
        <v>65000000</v>
      </c>
      <c r="G119" s="339">
        <f>SUM(G117:G118)</f>
        <v>65000000</v>
      </c>
      <c r="J119" s="294"/>
    </row>
    <row r="120" spans="1:10" ht="15.5">
      <c r="A120" s="314"/>
      <c r="B120" s="302" t="s">
        <v>274</v>
      </c>
      <c r="C120" s="302">
        <f>SUM(C119+C115)</f>
        <v>642165167</v>
      </c>
      <c r="D120" s="302">
        <f>SUM(D119+D115)</f>
        <v>750216240</v>
      </c>
      <c r="E120" s="302">
        <f>SUM(E119+E115)</f>
        <v>0</v>
      </c>
      <c r="F120" s="302">
        <f>SUM(F119+F115)</f>
        <v>750216240</v>
      </c>
      <c r="G120" s="302">
        <f>SUM(G119+G115)</f>
        <v>750216240</v>
      </c>
    </row>
    <row r="121" spans="1:10" ht="15.5">
      <c r="G121" s="306">
        <f t="shared" ref="G121" si="51">SUM(F121)</f>
        <v>0</v>
      </c>
    </row>
    <row r="122" spans="1:10">
      <c r="B122" s="294" t="s">
        <v>146</v>
      </c>
      <c r="G122" s="296">
        <f>SUM(G115)</f>
        <v>685216240</v>
      </c>
    </row>
    <row r="123" spans="1:10" ht="14.25" customHeight="1">
      <c r="B123" s="294" t="s">
        <v>698</v>
      </c>
      <c r="G123" s="296">
        <f>SUM(G119)</f>
        <v>65000000</v>
      </c>
    </row>
    <row r="124" spans="1:10">
      <c r="B124" s="294" t="s">
        <v>274</v>
      </c>
      <c r="G124" s="296">
        <f>SUM(G115+G119)</f>
        <v>750216240</v>
      </c>
    </row>
    <row r="126" spans="1:10">
      <c r="B126" s="294" t="s">
        <v>146</v>
      </c>
      <c r="G126" s="296">
        <f>SUM(G115)</f>
        <v>685216240</v>
      </c>
    </row>
    <row r="127" spans="1:10">
      <c r="B127" s="294" t="s">
        <v>702</v>
      </c>
      <c r="G127" s="296">
        <f>SUM(G6+G23)</f>
        <v>620627336</v>
      </c>
    </row>
    <row r="128" spans="1:10">
      <c r="B128" s="294" t="s">
        <v>148</v>
      </c>
      <c r="G128" s="296">
        <f>SUM(G126-G127)</f>
        <v>64588904</v>
      </c>
    </row>
    <row r="130" ht="20.25" customHeight="1"/>
    <row r="131" ht="20.25" customHeight="1"/>
  </sheetData>
  <pageMargins left="0.7" right="0.7" top="0.75" bottom="0.75" header="0.3" footer="0.3"/>
  <pageSetup paperSize="9" scale="60" orientation="portrait" r:id="rId1"/>
  <colBreaks count="1" manualBreakCount="1">
    <brk id="7" max="126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zoomScale="120" zoomScaleNormal="120" workbookViewId="0">
      <selection activeCell="B13" sqref="B13:E13"/>
    </sheetView>
  </sheetViews>
  <sheetFormatPr defaultColWidth="11" defaultRowHeight="14.5"/>
  <cols>
    <col min="1" max="1" width="34.7265625" customWidth="1"/>
    <col min="2" max="2" width="14.26953125" style="127" customWidth="1"/>
    <col min="3" max="3" width="14.81640625" style="127" customWidth="1"/>
    <col min="4" max="4" width="14.81640625" customWidth="1"/>
    <col min="5" max="5" width="14.7265625" customWidth="1"/>
    <col min="7" max="7" width="11.26953125" customWidth="1"/>
  </cols>
  <sheetData>
    <row r="1" spans="1:6" ht="16.5">
      <c r="A1" s="1684" t="s">
        <v>920</v>
      </c>
    </row>
    <row r="2" spans="1:6">
      <c r="A2" s="257" t="s">
        <v>703</v>
      </c>
      <c r="B2" s="108"/>
      <c r="C2" s="108"/>
      <c r="D2" s="108"/>
      <c r="E2" s="108"/>
    </row>
    <row r="3" spans="1:6" ht="28">
      <c r="A3" s="2431" t="s">
        <v>150</v>
      </c>
      <c r="B3" s="111" t="s">
        <v>240</v>
      </c>
      <c r="C3" s="111" t="s">
        <v>241</v>
      </c>
      <c r="D3" s="2425" t="s">
        <v>242</v>
      </c>
      <c r="E3" s="2426"/>
    </row>
    <row r="4" spans="1:6">
      <c r="A4" s="2250"/>
      <c r="B4" s="113" t="s">
        <v>155</v>
      </c>
      <c r="C4" s="1046" t="s">
        <v>156</v>
      </c>
      <c r="D4" s="561" t="s">
        <v>778</v>
      </c>
      <c r="E4" s="561" t="s">
        <v>913</v>
      </c>
    </row>
    <row r="5" spans="1:6" ht="26.15" customHeight="1">
      <c r="A5" s="2427" t="s">
        <v>157</v>
      </c>
      <c r="B5" s="2428"/>
      <c r="C5" s="2428"/>
      <c r="D5" s="2428"/>
      <c r="E5" s="2429"/>
    </row>
    <row r="6" spans="1:6">
      <c r="A6" s="2419" t="s">
        <v>158</v>
      </c>
      <c r="B6" s="1985"/>
      <c r="C6" s="1985"/>
      <c r="D6" s="1985"/>
      <c r="E6" s="1986"/>
    </row>
    <row r="7" spans="1:6" ht="36" customHeight="1">
      <c r="A7" s="203" t="s">
        <v>159</v>
      </c>
      <c r="B7" s="258">
        <f>[2]Assembly!$E$119</f>
        <v>357264943</v>
      </c>
      <c r="C7" s="161">
        <f>ASSEMBLY!F120</f>
        <v>750216240</v>
      </c>
      <c r="D7" s="136">
        <f>C7*5/100+C7</f>
        <v>787727052</v>
      </c>
      <c r="E7" s="161">
        <f>D7*5/100+D7</f>
        <v>827113404.60000002</v>
      </c>
    </row>
    <row r="8" spans="1:6" ht="35.15" customHeight="1">
      <c r="A8" s="128" t="s">
        <v>160</v>
      </c>
      <c r="B8" s="259">
        <f>SUM(B7)</f>
        <v>357264943</v>
      </c>
      <c r="C8" s="259">
        <f>SUM(C7)</f>
        <v>750216240</v>
      </c>
      <c r="D8" s="260">
        <f>SUM(D7)</f>
        <v>787727052</v>
      </c>
      <c r="E8" s="259">
        <f>SUM(E7)</f>
        <v>827113404.60000002</v>
      </c>
    </row>
    <row r="9" spans="1:6" ht="37" customHeight="1">
      <c r="A9" s="111" t="s">
        <v>168</v>
      </c>
      <c r="B9" s="261">
        <f>B8</f>
        <v>357264943</v>
      </c>
      <c r="C9" s="262">
        <f>SUM(C8)</f>
        <v>750216240</v>
      </c>
      <c r="D9" s="262">
        <f>SUM(D8)</f>
        <v>787727052</v>
      </c>
      <c r="E9" s="262">
        <f>SUM(E8)</f>
        <v>827113404.60000002</v>
      </c>
    </row>
    <row r="10" spans="1:6" ht="15">
      <c r="A10" s="2430"/>
      <c r="B10" s="2430"/>
      <c r="C10" s="2430"/>
      <c r="D10" s="2430"/>
      <c r="E10" s="2430"/>
      <c r="F10" s="2430"/>
    </row>
    <row r="11" spans="1:6" ht="16.5">
      <c r="A11" s="263" t="s">
        <v>443</v>
      </c>
    </row>
    <row r="12" spans="1:6" ht="28">
      <c r="A12" s="151" t="s">
        <v>169</v>
      </c>
      <c r="B12" s="111" t="s">
        <v>240</v>
      </c>
      <c r="C12" s="129" t="s">
        <v>241</v>
      </c>
      <c r="D12" s="1925" t="s">
        <v>242</v>
      </c>
      <c r="E12" s="1920"/>
    </row>
    <row r="13" spans="1:6">
      <c r="A13" s="264"/>
      <c r="B13" s="112" t="s">
        <v>155</v>
      </c>
      <c r="C13" s="113" t="s">
        <v>156</v>
      </c>
      <c r="D13" s="113" t="s">
        <v>778</v>
      </c>
      <c r="E13" s="114" t="s">
        <v>913</v>
      </c>
    </row>
    <row r="14" spans="1:6">
      <c r="A14" s="1939" t="s">
        <v>170</v>
      </c>
      <c r="B14" s="1963"/>
      <c r="C14" s="1963"/>
      <c r="D14" s="1963"/>
      <c r="E14" s="1964"/>
    </row>
    <row r="15" spans="1:6">
      <c r="A15" s="1940"/>
      <c r="B15" s="1966"/>
      <c r="C15" s="1966"/>
      <c r="D15" s="1966"/>
      <c r="E15" s="1967"/>
    </row>
    <row r="16" spans="1:6">
      <c r="A16" s="265" t="s">
        <v>171</v>
      </c>
      <c r="B16" s="266">
        <v>0</v>
      </c>
      <c r="C16" s="118">
        <f>ASSEMBLY!G23</f>
        <v>310313668</v>
      </c>
      <c r="D16" s="267">
        <f>C16*5/100+C16</f>
        <v>325829351.39999998</v>
      </c>
      <c r="E16" s="118">
        <f>D16*5/100+D16</f>
        <v>342120818.96999997</v>
      </c>
    </row>
    <row r="17" spans="1:7">
      <c r="A17" s="134" t="s">
        <v>172</v>
      </c>
      <c r="B17" s="266">
        <v>0</v>
      </c>
      <c r="C17" s="135">
        <f>ASSEMBLY!G28+ASSEMBLY!G33+ASSEMBLY!G38+ASSEMBLY!G44+ASSEMBLY!G50+ASSEMBLY!G54+ASSEMBLY!G64+ASSEMBLY!G68+ASSEMBLY!G73+ASSEMBLY!G78+ASSEMBLY!G81+ASSEMBLY!G92+ASSEMBLY!G95+ASSEMBLY!G100+ASSEMBLY!G104+ASSEMBLY!G109+ASSEMBLY!G114+ASSEMBLY!G61</f>
        <v>374902572</v>
      </c>
      <c r="D17" s="136">
        <f t="shared" ref="D17:E21" si="0">C17*5/100+C17</f>
        <v>393647700.60000002</v>
      </c>
      <c r="E17" s="135">
        <f t="shared" si="0"/>
        <v>413330085.63</v>
      </c>
    </row>
    <row r="18" spans="1:7">
      <c r="A18" s="132" t="s">
        <v>173</v>
      </c>
      <c r="B18" s="266">
        <v>0</v>
      </c>
      <c r="C18" s="137">
        <v>0</v>
      </c>
      <c r="D18" s="133">
        <f t="shared" si="0"/>
        <v>0</v>
      </c>
      <c r="E18" s="118">
        <f t="shared" si="0"/>
        <v>0</v>
      </c>
      <c r="G18" s="199">
        <f>C24-C7</f>
        <v>0</v>
      </c>
    </row>
    <row r="19" spans="1:7">
      <c r="A19" s="134" t="s">
        <v>174</v>
      </c>
      <c r="B19" s="144">
        <v>0</v>
      </c>
      <c r="C19" s="268">
        <v>0</v>
      </c>
      <c r="D19" s="136">
        <f t="shared" si="0"/>
        <v>0</v>
      </c>
      <c r="E19" s="268">
        <f t="shared" si="0"/>
        <v>0</v>
      </c>
    </row>
    <row r="20" spans="1:7" ht="28" customHeight="1">
      <c r="A20" s="111" t="s">
        <v>175</v>
      </c>
      <c r="B20" s="1985"/>
      <c r="C20" s="1985"/>
      <c r="D20" s="1985"/>
      <c r="E20" s="1986"/>
    </row>
    <row r="21" spans="1:7">
      <c r="A21" s="134" t="s">
        <v>176</v>
      </c>
      <c r="B21" s="108">
        <v>0</v>
      </c>
      <c r="C21" s="141">
        <v>0</v>
      </c>
      <c r="D21" s="108">
        <f t="shared" si="0"/>
        <v>0</v>
      </c>
      <c r="E21" s="141">
        <f t="shared" si="0"/>
        <v>0</v>
      </c>
    </row>
    <row r="22" spans="1:7" ht="28">
      <c r="A22" s="132" t="s">
        <v>177</v>
      </c>
      <c r="B22" s="143">
        <v>0</v>
      </c>
      <c r="C22" s="137">
        <v>0</v>
      </c>
      <c r="D22" s="143">
        <f>C22*5/100+C22</f>
        <v>0</v>
      </c>
      <c r="E22" s="137">
        <f>D22*5/100+D22</f>
        <v>0</v>
      </c>
    </row>
    <row r="23" spans="1:7">
      <c r="A23" s="134" t="s">
        <v>178</v>
      </c>
      <c r="B23" s="144">
        <v>0</v>
      </c>
      <c r="C23" s="135">
        <f>ASSEMBLY!G119</f>
        <v>65000000</v>
      </c>
      <c r="D23" s="144">
        <f>C23*5/100+C23</f>
        <v>68250000</v>
      </c>
      <c r="E23" s="145">
        <f>D23*5/100+D23</f>
        <v>71662500</v>
      </c>
    </row>
    <row r="24" spans="1:7" ht="28" customHeight="1">
      <c r="A24" s="111" t="s">
        <v>179</v>
      </c>
      <c r="B24" s="260">
        <f>SUM(B16+B17+B18+B19+B21+B22+B23)</f>
        <v>0</v>
      </c>
      <c r="C24" s="259">
        <f>C23+C22+C21+C19+C18+C17+C16</f>
        <v>750216240</v>
      </c>
      <c r="D24" s="260">
        <f>SUM(D16+D17+D18+D19+D21+D22+D23)</f>
        <v>787727052</v>
      </c>
      <c r="E24" s="259">
        <f>SUM(E16+E17+E18+E19+E21+E22+E23)</f>
        <v>827113404.5999999</v>
      </c>
    </row>
    <row r="25" spans="1:7" ht="15">
      <c r="A25" s="2394"/>
      <c r="B25" s="2394"/>
      <c r="C25" s="2394"/>
      <c r="D25" s="2394"/>
      <c r="E25" s="2394"/>
      <c r="F25" s="2394"/>
    </row>
    <row r="26" spans="1:7">
      <c r="A26" s="126" t="s">
        <v>506</v>
      </c>
    </row>
    <row r="27" spans="1:7" ht="15">
      <c r="A27" s="147"/>
    </row>
    <row r="28" spans="1:7" ht="28">
      <c r="A28" s="269" t="s">
        <v>169</v>
      </c>
      <c r="B28" s="128" t="s">
        <v>240</v>
      </c>
      <c r="C28" s="111" t="s">
        <v>241</v>
      </c>
      <c r="D28" s="1925" t="s">
        <v>242</v>
      </c>
      <c r="E28" s="1920"/>
    </row>
    <row r="29" spans="1:7">
      <c r="A29" s="208"/>
      <c r="B29" s="113" t="s">
        <v>155</v>
      </c>
      <c r="C29" s="1046" t="s">
        <v>156</v>
      </c>
      <c r="D29" s="561" t="s">
        <v>778</v>
      </c>
      <c r="E29" s="561" t="s">
        <v>913</v>
      </c>
    </row>
    <row r="30" spans="1:7" ht="26.15" customHeight="1">
      <c r="A30" s="1925" t="s">
        <v>181</v>
      </c>
      <c r="B30" s="1919"/>
      <c r="C30" s="1919"/>
      <c r="D30" s="1919"/>
      <c r="E30" s="1920"/>
    </row>
    <row r="31" spans="1:7" ht="25" customHeight="1">
      <c r="A31" s="111" t="s">
        <v>182</v>
      </c>
      <c r="B31" s="2003"/>
      <c r="C31" s="1966"/>
      <c r="D31" s="1966"/>
      <c r="E31" s="1967"/>
    </row>
    <row r="32" spans="1:7">
      <c r="A32" s="150" t="s">
        <v>171</v>
      </c>
      <c r="B32" s="270">
        <v>0</v>
      </c>
      <c r="C32" s="271">
        <f>C16</f>
        <v>310313668</v>
      </c>
      <c r="D32" s="136">
        <f t="shared" ref="D32:E37" si="1">C32*5/100+C32</f>
        <v>325829351.39999998</v>
      </c>
      <c r="E32" s="161">
        <f t="shared" si="1"/>
        <v>342120818.96999997</v>
      </c>
    </row>
    <row r="33" spans="1:6">
      <c r="A33" s="149" t="s">
        <v>172</v>
      </c>
      <c r="B33" s="270">
        <v>0</v>
      </c>
      <c r="C33" s="160">
        <f>C17</f>
        <v>374902572</v>
      </c>
      <c r="D33" s="133">
        <f t="shared" si="1"/>
        <v>393647700.60000002</v>
      </c>
      <c r="E33" s="118">
        <f>D33*5/100+D33</f>
        <v>413330085.63</v>
      </c>
    </row>
    <row r="34" spans="1:6">
      <c r="A34" s="150" t="s">
        <v>173</v>
      </c>
      <c r="B34" s="270">
        <v>0</v>
      </c>
      <c r="C34" s="204">
        <v>0</v>
      </c>
      <c r="D34" s="136">
        <f t="shared" si="1"/>
        <v>0</v>
      </c>
      <c r="E34" s="135">
        <f>D34*5/100+D34</f>
        <v>0</v>
      </c>
    </row>
    <row r="35" spans="1:6">
      <c r="A35" s="149" t="s">
        <v>174</v>
      </c>
      <c r="B35" s="270">
        <v>0</v>
      </c>
      <c r="C35" s="160"/>
      <c r="D35" s="133">
        <f t="shared" si="1"/>
        <v>0</v>
      </c>
      <c r="E35" s="118">
        <f>D35*5/100+D35</f>
        <v>0</v>
      </c>
    </row>
    <row r="36" spans="1:6" ht="26.15" customHeight="1">
      <c r="A36" s="130" t="s">
        <v>175</v>
      </c>
      <c r="B36" s="2003"/>
      <c r="C36" s="2003"/>
      <c r="D36" s="2003"/>
      <c r="E36" s="2004"/>
    </row>
    <row r="37" spans="1:6">
      <c r="A37" s="132" t="s">
        <v>176</v>
      </c>
      <c r="B37" s="143">
        <v>0</v>
      </c>
      <c r="C37" s="137">
        <v>0</v>
      </c>
      <c r="D37" s="143">
        <f t="shared" si="1"/>
        <v>0</v>
      </c>
      <c r="E37" s="137">
        <f>D37*5/100+D37</f>
        <v>0</v>
      </c>
    </row>
    <row r="38" spans="1:6" ht="20.149999999999999" customHeight="1">
      <c r="A38" s="134" t="s">
        <v>183</v>
      </c>
      <c r="B38" s="272">
        <v>0</v>
      </c>
      <c r="C38" s="162">
        <v>0</v>
      </c>
      <c r="D38" s="108">
        <f>C38*5/100+C38</f>
        <v>0</v>
      </c>
      <c r="E38" s="162">
        <f>D38*5/100+D38</f>
        <v>0</v>
      </c>
    </row>
    <row r="39" spans="1:6">
      <c r="A39" s="132" t="s">
        <v>178</v>
      </c>
      <c r="B39" s="273">
        <v>0</v>
      </c>
      <c r="C39" s="118">
        <f>ASSEMBLY!F119</f>
        <v>65000000</v>
      </c>
      <c r="D39" s="273">
        <f>C39*5/100+C39</f>
        <v>68250000</v>
      </c>
      <c r="E39" s="274">
        <f>D39*5/100+D39</f>
        <v>71662500</v>
      </c>
    </row>
    <row r="40" spans="1:6" ht="32.15" customHeight="1">
      <c r="A40" s="138" t="s">
        <v>184</v>
      </c>
      <c r="B40" s="275">
        <f>SUM(B32+B33+B34+B35+B37+B38+B39)</f>
        <v>0</v>
      </c>
      <c r="C40" s="276">
        <f>SUM(C32+C33+C34+C35+C37+C38+C39)</f>
        <v>750216240</v>
      </c>
      <c r="D40" s="275">
        <f>SUM(D32+D33+D34+D35+D37+D38+D39)</f>
        <v>787727052</v>
      </c>
      <c r="E40" s="276">
        <f>SUM(E32+E33+E34+E35+E37+E38+E39)</f>
        <v>827113404.5999999</v>
      </c>
    </row>
    <row r="41" spans="1:6">
      <c r="A41" s="1925"/>
      <c r="B41" s="1919"/>
      <c r="C41" s="1919"/>
      <c r="D41" s="1919"/>
      <c r="E41" s="1920"/>
      <c r="F41" s="277"/>
    </row>
    <row r="42" spans="1:6" ht="26.15" customHeight="1">
      <c r="A42" s="1925" t="s">
        <v>185</v>
      </c>
      <c r="B42" s="1919"/>
      <c r="C42" s="1919"/>
      <c r="D42" s="278"/>
      <c r="E42" s="279"/>
    </row>
    <row r="43" spans="1:6" ht="26.15" customHeight="1">
      <c r="A43" s="151" t="s">
        <v>169</v>
      </c>
      <c r="B43" s="128" t="s">
        <v>240</v>
      </c>
      <c r="C43" s="111" t="s">
        <v>241</v>
      </c>
      <c r="D43" s="1933" t="s">
        <v>242</v>
      </c>
      <c r="E43" s="1927"/>
    </row>
    <row r="44" spans="1:6" ht="26.15" customHeight="1">
      <c r="A44" s="264"/>
      <c r="B44" s="113" t="s">
        <v>155</v>
      </c>
      <c r="C44" s="1046" t="s">
        <v>156</v>
      </c>
      <c r="D44" s="561" t="s">
        <v>778</v>
      </c>
      <c r="E44" s="561" t="s">
        <v>913</v>
      </c>
    </row>
    <row r="45" spans="1:6" ht="27" customHeight="1">
      <c r="A45" s="111" t="s">
        <v>182</v>
      </c>
      <c r="B45" s="2243"/>
      <c r="C45" s="1951"/>
      <c r="D45" s="1951"/>
      <c r="E45" s="1952"/>
    </row>
    <row r="46" spans="1:6" ht="26.15" customHeight="1">
      <c r="A46" s="150" t="s">
        <v>171</v>
      </c>
      <c r="B46" s="281">
        <v>88878768</v>
      </c>
      <c r="C46" s="282">
        <f>ASSEMBLY!E23</f>
        <v>0</v>
      </c>
      <c r="D46" s="270">
        <f t="shared" ref="D46:E49" si="2">C46*5/100+C46</f>
        <v>0</v>
      </c>
      <c r="E46" s="282">
        <f t="shared" si="2"/>
        <v>0</v>
      </c>
    </row>
    <row r="47" spans="1:6">
      <c r="A47" s="149" t="s">
        <v>172</v>
      </c>
      <c r="B47" s="283">
        <v>0</v>
      </c>
      <c r="C47" s="282">
        <f>ASSEMBLY!E28+ASSEMBLY!E33+ASSEMBLY!E38+ASSEMBLY!E44+ASSEMBLY!E50+ASSEMBLY!E54+ASSEMBLY!E61+ASSEMBLY!E64+ASSEMBLY!E68+ASSEMBLY!E73+ASSEMBLY!E78+ASSEMBLY!E81+ASSEMBLY!E92+ASSEMBLY!E95+ASSEMBLY!E100+ASSEMBLY!E104+ASSEMBLY!E109+ASSEMBLY!E114</f>
        <v>0</v>
      </c>
      <c r="D47" s="270">
        <f t="shared" si="2"/>
        <v>0</v>
      </c>
      <c r="E47" s="282">
        <f t="shared" si="2"/>
        <v>0</v>
      </c>
    </row>
    <row r="48" spans="1:6">
      <c r="A48" s="149" t="s">
        <v>173</v>
      </c>
      <c r="B48" s="283">
        <v>0</v>
      </c>
      <c r="C48" s="284">
        <v>0</v>
      </c>
      <c r="D48" s="270">
        <f t="shared" si="2"/>
        <v>0</v>
      </c>
      <c r="E48" s="282">
        <f t="shared" si="2"/>
        <v>0</v>
      </c>
    </row>
    <row r="49" spans="1:6">
      <c r="A49" s="150" t="s">
        <v>174</v>
      </c>
      <c r="B49" s="283">
        <v>0</v>
      </c>
      <c r="C49" s="282">
        <f>ASSEMBLY!D130</f>
        <v>0</v>
      </c>
      <c r="D49" s="270">
        <f t="shared" si="2"/>
        <v>0</v>
      </c>
      <c r="E49" s="282">
        <f t="shared" si="2"/>
        <v>0</v>
      </c>
    </row>
    <row r="50" spans="1:6" ht="31" customHeight="1">
      <c r="A50" s="128" t="s">
        <v>175</v>
      </c>
      <c r="B50" s="2419"/>
      <c r="C50" s="1966"/>
      <c r="D50" s="1966"/>
      <c r="E50" s="1967"/>
    </row>
    <row r="51" spans="1:6" ht="26.15" customHeight="1">
      <c r="A51" s="149" t="s">
        <v>176</v>
      </c>
      <c r="B51" s="132">
        <v>0</v>
      </c>
      <c r="C51" s="143">
        <v>0</v>
      </c>
      <c r="D51" s="137">
        <f t="shared" ref="D51:E53" si="3">C51*5/100+C51</f>
        <v>0</v>
      </c>
      <c r="E51" s="205">
        <f t="shared" si="3"/>
        <v>0</v>
      </c>
    </row>
    <row r="52" spans="1:6" ht="26.15" customHeight="1">
      <c r="A52" s="149" t="s">
        <v>183</v>
      </c>
      <c r="B52" s="132">
        <v>0</v>
      </c>
      <c r="C52" s="143">
        <v>0</v>
      </c>
      <c r="D52" s="137">
        <f t="shared" si="3"/>
        <v>0</v>
      </c>
      <c r="E52" s="205">
        <f t="shared" si="3"/>
        <v>0</v>
      </c>
    </row>
    <row r="53" spans="1:6">
      <c r="A53" s="150" t="s">
        <v>178</v>
      </c>
      <c r="B53" s="145">
        <v>0</v>
      </c>
      <c r="C53" s="136">
        <f>ASSEMBLY!E119</f>
        <v>0</v>
      </c>
      <c r="D53" s="145">
        <f t="shared" si="3"/>
        <v>0</v>
      </c>
      <c r="E53" s="206">
        <f t="shared" si="3"/>
        <v>0</v>
      </c>
    </row>
    <row r="54" spans="1:6" ht="35.15" customHeight="1">
      <c r="A54" s="128" t="s">
        <v>184</v>
      </c>
      <c r="B54" s="259">
        <f>SUM(B46+B47+B48+B49+B51+B52+B53)</f>
        <v>88878768</v>
      </c>
      <c r="C54" s="260">
        <f>SUM(C46+C47+C48+C49+C51+C52+C53)</f>
        <v>0</v>
      </c>
      <c r="D54" s="259">
        <f>SUM(D46+D47+D48+D49+D51+D52+D53)</f>
        <v>0</v>
      </c>
      <c r="E54" s="285">
        <f>SUM(E46+E47+E48+E49+E51+E52+E53)</f>
        <v>0</v>
      </c>
    </row>
    <row r="55" spans="1:6">
      <c r="A55" s="2419"/>
      <c r="B55" s="1985"/>
      <c r="C55" s="1985"/>
      <c r="D55" s="1985"/>
      <c r="E55" s="1986"/>
      <c r="F55" s="131"/>
    </row>
    <row r="56" spans="1:6" ht="26.15" customHeight="1">
      <c r="A56" s="2419" t="s">
        <v>564</v>
      </c>
      <c r="B56" s="1985"/>
      <c r="C56" s="1985"/>
      <c r="D56" s="1985"/>
      <c r="E56" s="1986"/>
    </row>
    <row r="57" spans="1:6" ht="26.15" customHeight="1" thickBot="1">
      <c r="A57" s="286" t="s">
        <v>169</v>
      </c>
      <c r="B57" s="287" t="s">
        <v>240</v>
      </c>
      <c r="C57" s="288" t="s">
        <v>241</v>
      </c>
      <c r="D57" s="1982" t="s">
        <v>242</v>
      </c>
      <c r="E57" s="1960"/>
    </row>
    <row r="58" spans="1:6" ht="26.15" customHeight="1" thickBot="1">
      <c r="A58" s="290"/>
      <c r="B58" s="113" t="s">
        <v>155</v>
      </c>
      <c r="C58" s="1046" t="s">
        <v>156</v>
      </c>
      <c r="D58" s="561" t="s">
        <v>778</v>
      </c>
      <c r="E58" s="561" t="s">
        <v>913</v>
      </c>
    </row>
    <row r="59" spans="1:6" ht="29.15" customHeight="1" thickBot="1">
      <c r="A59" s="128" t="s">
        <v>182</v>
      </c>
      <c r="B59" s="2108"/>
      <c r="C59" s="2108"/>
      <c r="D59" s="2108"/>
      <c r="E59" s="2108"/>
    </row>
    <row r="60" spans="1:6">
      <c r="A60" s="150" t="s">
        <v>171</v>
      </c>
      <c r="B60" s="282">
        <v>0</v>
      </c>
      <c r="C60" s="282">
        <f>ASSEMBLY!D23</f>
        <v>310313668</v>
      </c>
      <c r="D60" s="282">
        <f t="shared" ref="D60:E65" si="4">C60*5/100+C60</f>
        <v>325829351.39999998</v>
      </c>
      <c r="E60" s="282">
        <f t="shared" si="4"/>
        <v>342120818.96999997</v>
      </c>
    </row>
    <row r="61" spans="1:6">
      <c r="A61" s="149" t="s">
        <v>172</v>
      </c>
      <c r="B61" s="282">
        <v>0</v>
      </c>
      <c r="C61" s="282">
        <f>ASSEMBLY!D28+ASSEMBLY!D33+ASSEMBLY!D38+ASSEMBLY!D44+ASSEMBLY!D50+ASSEMBLY!D54+ASSEMBLY!D61+ASSEMBLY!D64+ASSEMBLY!D68+ASSEMBLY!D73+ASSEMBLY!D78+ASSEMBLY!D81+ASSEMBLY!D92+ASSEMBLY!D95+ASSEMBLY!D100+ASSEMBLY!D104+ASSEMBLY!D109+ASSEMBLY!D114</f>
        <v>374902572</v>
      </c>
      <c r="D61" s="282">
        <f t="shared" si="4"/>
        <v>393647700.60000002</v>
      </c>
      <c r="E61" s="282">
        <f>D61*5/100+D61</f>
        <v>413330085.63</v>
      </c>
    </row>
    <row r="62" spans="1:6">
      <c r="A62" s="150" t="s">
        <v>173</v>
      </c>
      <c r="B62" s="282">
        <v>0</v>
      </c>
      <c r="C62" s="284">
        <v>0</v>
      </c>
      <c r="D62" s="282">
        <f t="shared" si="4"/>
        <v>0</v>
      </c>
      <c r="E62" s="282">
        <f>D62*5/100+D62</f>
        <v>0</v>
      </c>
    </row>
    <row r="63" spans="1:6">
      <c r="A63" s="149" t="s">
        <v>174</v>
      </c>
      <c r="B63" s="282">
        <v>0</v>
      </c>
      <c r="C63" s="282">
        <f>ASSEMBLY!E130</f>
        <v>0</v>
      </c>
      <c r="D63" s="282">
        <f t="shared" si="4"/>
        <v>0</v>
      </c>
      <c r="E63" s="282">
        <f>D63*5/100+D63</f>
        <v>0</v>
      </c>
    </row>
    <row r="64" spans="1:6" ht="28" customHeight="1">
      <c r="A64" s="130" t="s">
        <v>175</v>
      </c>
      <c r="B64" s="2003"/>
      <c r="C64" s="2003"/>
      <c r="D64" s="2003"/>
      <c r="E64" s="2004"/>
    </row>
    <row r="65" spans="1:6">
      <c r="A65" s="132" t="s">
        <v>176</v>
      </c>
      <c r="B65" s="143">
        <v>0</v>
      </c>
      <c r="C65" s="137">
        <v>0</v>
      </c>
      <c r="D65" s="143">
        <f t="shared" si="4"/>
        <v>0</v>
      </c>
      <c r="E65" s="137">
        <f>D65*5/100+D65</f>
        <v>0</v>
      </c>
    </row>
    <row r="66" spans="1:6">
      <c r="A66" s="134" t="s">
        <v>183</v>
      </c>
      <c r="B66" s="108">
        <v>0</v>
      </c>
      <c r="C66" s="162">
        <v>0</v>
      </c>
      <c r="D66" s="108">
        <f>C66*5/100+C66</f>
        <v>0</v>
      </c>
      <c r="E66" s="162">
        <f>D66*5/100+D66</f>
        <v>0</v>
      </c>
    </row>
    <row r="67" spans="1:6">
      <c r="A67" s="132" t="s">
        <v>178</v>
      </c>
      <c r="B67" s="143">
        <v>0</v>
      </c>
      <c r="C67" s="137">
        <f>ASSEMBLY!E123</f>
        <v>0</v>
      </c>
      <c r="D67" s="143">
        <f>C67*5/100+C67</f>
        <v>0</v>
      </c>
      <c r="E67" s="137">
        <f>D67*5/100+D67</f>
        <v>0</v>
      </c>
    </row>
    <row r="68" spans="1:6" ht="28" customHeight="1">
      <c r="A68" s="138" t="s">
        <v>184</v>
      </c>
      <c r="B68" s="275">
        <f>SUM(B60+B61+B62+B63+B65+B66+B67)</f>
        <v>0</v>
      </c>
      <c r="C68" s="276">
        <f>SUM(C60+C61+C62+C63+C65+C66+C67)</f>
        <v>685216240</v>
      </c>
      <c r="D68" s="275">
        <f>SUM(D60+D61+D62+D63+D65+D66+D67)</f>
        <v>719477052</v>
      </c>
      <c r="E68" s="276">
        <f>SUM(E60+E61+E62+E63+E65+E66+E67)</f>
        <v>755450904.5999999</v>
      </c>
    </row>
    <row r="69" spans="1:6">
      <c r="A69" s="2419"/>
      <c r="B69" s="1985"/>
      <c r="C69" s="1985"/>
      <c r="D69" s="1985"/>
      <c r="E69" s="1986"/>
      <c r="F69" s="131"/>
    </row>
    <row r="70" spans="1:6" ht="15">
      <c r="A70" s="147"/>
    </row>
  </sheetData>
  <mergeCells count="25">
    <mergeCell ref="B64:E64"/>
    <mergeCell ref="A69:E69"/>
    <mergeCell ref="A3:A4"/>
    <mergeCell ref="A14:A15"/>
    <mergeCell ref="B14:E15"/>
    <mergeCell ref="B50:E50"/>
    <mergeCell ref="A55:E55"/>
    <mergeCell ref="A56:E56"/>
    <mergeCell ref="D57:E57"/>
    <mergeCell ref="B59:E59"/>
    <mergeCell ref="B36:E36"/>
    <mergeCell ref="A41:E41"/>
    <mergeCell ref="A42:C42"/>
    <mergeCell ref="D43:E43"/>
    <mergeCell ref="B45:E45"/>
    <mergeCell ref="B20:E20"/>
    <mergeCell ref="A25:F25"/>
    <mergeCell ref="D28:E28"/>
    <mergeCell ref="A30:E30"/>
    <mergeCell ref="B31:E31"/>
    <mergeCell ref="D3:E3"/>
    <mergeCell ref="A5:E5"/>
    <mergeCell ref="A6:E6"/>
    <mergeCell ref="A10:F10"/>
    <mergeCell ref="D12:E12"/>
  </mergeCells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7"/>
  <sheetViews>
    <sheetView zoomScale="130" zoomScaleNormal="130" workbookViewId="0">
      <pane xSplit="3" topLeftCell="D1" activePane="topRight" state="frozen"/>
      <selection activeCell="B132" sqref="B132"/>
      <selection pane="topRight" activeCell="K4" sqref="K4"/>
    </sheetView>
  </sheetViews>
  <sheetFormatPr defaultColWidth="8.81640625" defaultRowHeight="14.5"/>
  <cols>
    <col min="1" max="1" width="10.26953125" style="215" customWidth="1"/>
    <col min="2" max="2" width="49.453125" style="212" customWidth="1"/>
    <col min="3" max="3" width="16.7265625" style="212" hidden="1" customWidth="1"/>
    <col min="4" max="4" width="18.453125" style="212" customWidth="1"/>
    <col min="5" max="5" width="17.54296875" style="212" customWidth="1"/>
    <col min="6" max="6" width="14.54296875" style="185" customWidth="1"/>
    <col min="7" max="7" width="13.7265625" style="212" customWidth="1"/>
    <col min="8" max="8" width="14.453125" style="212" customWidth="1"/>
    <col min="9" max="9" width="15.7265625" style="212" customWidth="1"/>
    <col min="10" max="10" width="15.1796875" style="216" customWidth="1"/>
    <col min="11" max="11" width="12.7265625" style="185" customWidth="1"/>
    <col min="12" max="12" width="12.453125" style="185" customWidth="1"/>
    <col min="13" max="13" width="20.1796875" style="217" customWidth="1"/>
    <col min="14" max="14" width="8.81640625" style="218"/>
    <col min="15" max="15" width="19.54296875" style="217" customWidth="1"/>
    <col min="16" max="39" width="8.81640625" style="218"/>
    <col min="40" max="16384" width="8.81640625" style="212"/>
  </cols>
  <sheetData>
    <row r="1" spans="1:39" s="211" customFormat="1" ht="20.25" customHeight="1">
      <c r="A1" s="2432" t="s">
        <v>704</v>
      </c>
      <c r="B1" s="2432"/>
      <c r="C1" s="2432"/>
      <c r="D1" s="2432"/>
      <c r="E1" s="2432"/>
      <c r="F1" s="2433"/>
      <c r="G1" s="2432"/>
      <c r="H1" s="2432"/>
      <c r="I1" s="2432"/>
      <c r="J1" s="216"/>
      <c r="K1" s="222"/>
      <c r="L1" s="223"/>
      <c r="M1" s="224"/>
      <c r="N1" s="225"/>
      <c r="O1" s="224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</row>
    <row r="2" spans="1:39" ht="33.75" customHeight="1">
      <c r="A2" s="163" t="s">
        <v>14</v>
      </c>
      <c r="B2" s="164" t="s">
        <v>15</v>
      </c>
      <c r="C2" s="165" t="s">
        <v>570</v>
      </c>
      <c r="D2" s="2434" t="s">
        <v>705</v>
      </c>
      <c r="E2" s="2434"/>
      <c r="F2" s="219"/>
      <c r="G2" s="1755"/>
      <c r="H2" s="166" t="s">
        <v>254</v>
      </c>
      <c r="I2" s="167" t="s">
        <v>13</v>
      </c>
      <c r="K2" s="226"/>
      <c r="L2" s="227"/>
    </row>
    <row r="3" spans="1:39" ht="54" customHeight="1">
      <c r="A3" s="163" t="s">
        <v>14</v>
      </c>
      <c r="B3" s="164" t="s">
        <v>15</v>
      </c>
      <c r="C3" s="168"/>
      <c r="D3" s="169" t="s">
        <v>511</v>
      </c>
      <c r="E3" s="169" t="s">
        <v>706</v>
      </c>
      <c r="F3" s="191" t="s">
        <v>707</v>
      </c>
      <c r="G3" s="169" t="s">
        <v>708</v>
      </c>
      <c r="H3" s="170" t="s">
        <v>709</v>
      </c>
      <c r="I3" s="167"/>
      <c r="K3" s="226"/>
    </row>
    <row r="4" spans="1:39" ht="15.5">
      <c r="A4" s="163"/>
      <c r="B4" s="171" t="s">
        <v>29</v>
      </c>
      <c r="C4" s="168"/>
      <c r="D4" s="168"/>
      <c r="E4" s="168"/>
      <c r="F4" s="176"/>
      <c r="G4" s="168"/>
      <c r="H4" s="166"/>
      <c r="I4" s="172"/>
      <c r="K4" s="226"/>
    </row>
    <row r="5" spans="1:39" ht="15.5">
      <c r="A5" s="704">
        <v>2110101</v>
      </c>
      <c r="B5" s="859" t="s">
        <v>30</v>
      </c>
      <c r="C5" s="168">
        <v>123873847</v>
      </c>
      <c r="D5" s="168">
        <v>147555148</v>
      </c>
      <c r="E5" s="168">
        <v>9800000</v>
      </c>
      <c r="F5" s="176"/>
      <c r="G5" s="168">
        <v>4200000</v>
      </c>
      <c r="H5" s="166">
        <f>SUM(D5:G5)</f>
        <v>161555148</v>
      </c>
      <c r="I5" s="172">
        <f>SUM(H5)</f>
        <v>161555148</v>
      </c>
      <c r="K5" s="228"/>
      <c r="L5" s="227"/>
    </row>
    <row r="6" spans="1:39" ht="15.5">
      <c r="A6" s="704">
        <v>2110101</v>
      </c>
      <c r="B6" s="859" t="s">
        <v>30</v>
      </c>
      <c r="C6" s="168">
        <v>0</v>
      </c>
      <c r="D6" s="168">
        <v>40000000</v>
      </c>
      <c r="E6" s="168"/>
      <c r="F6" s="176"/>
      <c r="G6" s="168"/>
      <c r="H6" s="166">
        <f t="shared" ref="H6:H62" si="0">SUM(D6:G6)</f>
        <v>40000000</v>
      </c>
      <c r="I6" s="172">
        <f t="shared" ref="I6:I62" si="1">SUM(H6)</f>
        <v>40000000</v>
      </c>
      <c r="K6" s="228"/>
      <c r="L6" s="227"/>
    </row>
    <row r="7" spans="1:39" ht="15.5">
      <c r="A7" s="837">
        <v>2110310</v>
      </c>
      <c r="B7" s="1694" t="s">
        <v>208</v>
      </c>
      <c r="C7" s="168">
        <v>0</v>
      </c>
      <c r="D7" s="168">
        <v>2065900</v>
      </c>
      <c r="E7" s="168"/>
      <c r="F7" s="176"/>
      <c r="G7" s="168"/>
      <c r="H7" s="166">
        <f t="shared" si="0"/>
        <v>2065900</v>
      </c>
      <c r="I7" s="172">
        <f t="shared" si="1"/>
        <v>2065900</v>
      </c>
      <c r="K7" s="228"/>
      <c r="L7" s="227"/>
    </row>
    <row r="8" spans="1:39" ht="15.5">
      <c r="A8" s="964">
        <v>2110312</v>
      </c>
      <c r="B8" s="705" t="s">
        <v>42</v>
      </c>
      <c r="C8" s="168">
        <v>0</v>
      </c>
      <c r="D8" s="168">
        <v>400000</v>
      </c>
      <c r="E8" s="168">
        <v>700000</v>
      </c>
      <c r="F8" s="176"/>
      <c r="G8" s="168"/>
      <c r="H8" s="166">
        <f t="shared" si="0"/>
        <v>1100000</v>
      </c>
      <c r="I8" s="172">
        <f t="shared" si="1"/>
        <v>1100000</v>
      </c>
      <c r="K8" s="228"/>
      <c r="L8" s="227"/>
    </row>
    <row r="9" spans="1:39" ht="15.5">
      <c r="A9" s="869">
        <v>2710102</v>
      </c>
      <c r="B9" s="870" t="s">
        <v>31</v>
      </c>
      <c r="C9" s="168">
        <v>0</v>
      </c>
      <c r="D9" s="168">
        <v>5000000</v>
      </c>
      <c r="E9" s="168"/>
      <c r="F9" s="176"/>
      <c r="G9" s="168"/>
      <c r="H9" s="166">
        <f t="shared" si="0"/>
        <v>5000000</v>
      </c>
      <c r="I9" s="172">
        <f t="shared" si="1"/>
        <v>5000000</v>
      </c>
      <c r="K9" s="228"/>
      <c r="L9" s="227"/>
    </row>
    <row r="10" spans="1:39" ht="15.5">
      <c r="A10" s="704">
        <v>2110202</v>
      </c>
      <c r="B10" s="705" t="s">
        <v>41</v>
      </c>
      <c r="C10" s="168"/>
      <c r="D10" s="168">
        <v>200000</v>
      </c>
      <c r="E10" s="168"/>
      <c r="F10" s="176"/>
      <c r="G10" s="168"/>
      <c r="H10" s="166">
        <f t="shared" si="0"/>
        <v>200000</v>
      </c>
      <c r="I10" s="172">
        <f t="shared" si="1"/>
        <v>200000</v>
      </c>
      <c r="K10" s="228"/>
      <c r="L10" s="227"/>
    </row>
    <row r="11" spans="1:39" ht="31">
      <c r="A11" s="704">
        <v>2120101</v>
      </c>
      <c r="B11" s="705" t="s">
        <v>209</v>
      </c>
      <c r="C11" s="168">
        <v>35666130</v>
      </c>
      <c r="D11" s="168">
        <v>5000000</v>
      </c>
      <c r="E11" s="168"/>
      <c r="F11" s="176"/>
      <c r="G11" s="168"/>
      <c r="H11" s="166">
        <f t="shared" si="0"/>
        <v>5000000</v>
      </c>
      <c r="I11" s="172">
        <f t="shared" si="1"/>
        <v>5000000</v>
      </c>
      <c r="K11" s="228"/>
      <c r="L11" s="227"/>
    </row>
    <row r="12" spans="1:39" ht="15.5">
      <c r="A12" s="1687" t="s">
        <v>597</v>
      </c>
      <c r="B12" s="705" t="s">
        <v>275</v>
      </c>
      <c r="C12" s="168"/>
      <c r="D12" s="168">
        <v>2000000</v>
      </c>
      <c r="E12" s="168">
        <v>20000</v>
      </c>
      <c r="F12" s="176"/>
      <c r="G12" s="168"/>
      <c r="H12" s="166">
        <f t="shared" si="0"/>
        <v>2020000</v>
      </c>
      <c r="I12" s="172">
        <f t="shared" si="1"/>
        <v>2020000</v>
      </c>
      <c r="K12" s="228"/>
      <c r="L12" s="227"/>
    </row>
    <row r="13" spans="1:39" ht="15.5">
      <c r="A13" s="704">
        <v>2110301</v>
      </c>
      <c r="B13" s="705" t="s">
        <v>34</v>
      </c>
      <c r="C13" s="168"/>
      <c r="D13" s="168">
        <v>34666130</v>
      </c>
      <c r="E13" s="168">
        <v>1400000</v>
      </c>
      <c r="F13" s="176"/>
      <c r="G13" s="168">
        <v>200000</v>
      </c>
      <c r="H13" s="166">
        <f t="shared" si="0"/>
        <v>36266130</v>
      </c>
      <c r="I13" s="172">
        <f t="shared" si="1"/>
        <v>36266130</v>
      </c>
      <c r="K13" s="228"/>
      <c r="L13" s="227"/>
    </row>
    <row r="14" spans="1:39" ht="15.5">
      <c r="A14" s="232">
        <v>2110315</v>
      </c>
      <c r="B14" s="849" t="s">
        <v>212</v>
      </c>
      <c r="C14" s="168">
        <v>5116670</v>
      </c>
      <c r="D14" s="168">
        <v>600000</v>
      </c>
      <c r="E14" s="168"/>
      <c r="F14" s="220"/>
      <c r="G14" s="221"/>
      <c r="H14" s="166">
        <f t="shared" si="0"/>
        <v>600000</v>
      </c>
      <c r="I14" s="172">
        <f t="shared" si="1"/>
        <v>600000</v>
      </c>
      <c r="K14" s="228"/>
      <c r="L14" s="227"/>
    </row>
    <row r="15" spans="1:39" ht="15.5">
      <c r="A15" s="704">
        <v>2110320</v>
      </c>
      <c r="B15" s="859" t="s">
        <v>35</v>
      </c>
      <c r="C15" s="168">
        <v>6514382</v>
      </c>
      <c r="D15" s="168">
        <v>4916670</v>
      </c>
      <c r="E15" s="168">
        <v>300000</v>
      </c>
      <c r="F15" s="220"/>
      <c r="G15" s="221">
        <v>200000</v>
      </c>
      <c r="H15" s="166">
        <f t="shared" si="0"/>
        <v>5416670</v>
      </c>
      <c r="I15" s="172">
        <f t="shared" si="1"/>
        <v>5416670</v>
      </c>
      <c r="K15" s="228"/>
      <c r="L15" s="227"/>
    </row>
    <row r="16" spans="1:39" ht="31" hidden="1">
      <c r="A16" s="232">
        <v>2710102</v>
      </c>
      <c r="B16" s="233" t="s">
        <v>211</v>
      </c>
      <c r="C16" s="168">
        <v>0</v>
      </c>
      <c r="D16" s="168"/>
      <c r="E16" s="168"/>
      <c r="F16" s="220"/>
      <c r="G16" s="221"/>
      <c r="H16" s="166">
        <f t="shared" si="0"/>
        <v>0</v>
      </c>
      <c r="I16" s="172">
        <f t="shared" si="1"/>
        <v>0</v>
      </c>
      <c r="K16" s="228"/>
      <c r="L16" s="227"/>
    </row>
    <row r="17" spans="1:39" ht="15.5">
      <c r="A17" s="704">
        <v>2110314</v>
      </c>
      <c r="B17" s="705" t="s">
        <v>210</v>
      </c>
      <c r="C17" s="168"/>
      <c r="D17" s="168">
        <v>7000000</v>
      </c>
      <c r="E17" s="168">
        <v>300000</v>
      </c>
      <c r="F17" s="220">
        <v>200000</v>
      </c>
      <c r="G17" s="1686"/>
      <c r="H17" s="166">
        <f t="shared" si="0"/>
        <v>7500000</v>
      </c>
      <c r="I17" s="172">
        <f t="shared" si="1"/>
        <v>7500000</v>
      </c>
      <c r="K17" s="228"/>
      <c r="L17" s="227"/>
    </row>
    <row r="18" spans="1:39" ht="15.5" hidden="1">
      <c r="A18" s="1442"/>
      <c r="B18" s="1022" t="s">
        <v>775</v>
      </c>
      <c r="C18" s="168"/>
      <c r="D18" s="168"/>
      <c r="E18" s="168"/>
      <c r="F18" s="220"/>
      <c r="G18" s="1686"/>
      <c r="H18" s="166">
        <f t="shared" si="0"/>
        <v>0</v>
      </c>
      <c r="I18" s="172">
        <f t="shared" si="1"/>
        <v>0</v>
      </c>
      <c r="K18" s="228"/>
      <c r="L18" s="227"/>
    </row>
    <row r="19" spans="1:39" s="213" customFormat="1" ht="15.5">
      <c r="A19" s="177"/>
      <c r="B19" s="177" t="s">
        <v>39</v>
      </c>
      <c r="C19" s="177"/>
      <c r="D19" s="178">
        <f>SUM(D5:D18)</f>
        <v>249403848</v>
      </c>
      <c r="E19" s="178">
        <f t="shared" ref="E19:G19" si="2">SUM(E5:E18)</f>
        <v>12520000</v>
      </c>
      <c r="F19" s="178">
        <f t="shared" si="2"/>
        <v>200000</v>
      </c>
      <c r="G19" s="178">
        <f t="shared" si="2"/>
        <v>4600000</v>
      </c>
      <c r="H19" s="166">
        <f t="shared" si="0"/>
        <v>266723848</v>
      </c>
      <c r="I19" s="172">
        <f t="shared" si="1"/>
        <v>266723848</v>
      </c>
      <c r="J19" s="216"/>
      <c r="K19" s="228"/>
      <c r="L19" s="227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</row>
    <row r="20" spans="1:39" s="185" customFormat="1" ht="15.5">
      <c r="A20" s="180" t="s">
        <v>40</v>
      </c>
      <c r="B20" s="181"/>
      <c r="C20" s="182">
        <v>1000000</v>
      </c>
      <c r="D20" s="1619"/>
      <c r="E20" s="234"/>
      <c r="F20" s="234"/>
      <c r="G20" s="234"/>
      <c r="H20" s="166"/>
      <c r="I20" s="172"/>
      <c r="J20" s="216"/>
      <c r="K20" s="228"/>
      <c r="L20" s="227"/>
      <c r="M20" s="229"/>
      <c r="O20" s="229"/>
    </row>
    <row r="21" spans="1:39" s="185" customFormat="1" ht="15.5">
      <c r="A21" s="174">
        <v>2210101</v>
      </c>
      <c r="B21" s="175" t="s">
        <v>44</v>
      </c>
      <c r="C21" s="176">
        <v>500000</v>
      </c>
      <c r="D21" s="1488">
        <v>2000000</v>
      </c>
      <c r="E21" s="235"/>
      <c r="F21" s="235"/>
      <c r="G21" s="235"/>
      <c r="H21" s="166">
        <f t="shared" si="0"/>
        <v>2000000</v>
      </c>
      <c r="I21" s="172">
        <f t="shared" si="1"/>
        <v>2000000</v>
      </c>
      <c r="J21" s="216"/>
      <c r="K21" s="228"/>
      <c r="L21" s="227"/>
      <c r="M21" s="229"/>
      <c r="O21" s="229"/>
    </row>
    <row r="22" spans="1:39" s="185" customFormat="1" ht="15.5">
      <c r="A22" s="174">
        <v>2210102</v>
      </c>
      <c r="B22" s="175" t="s">
        <v>45</v>
      </c>
      <c r="C22" s="176">
        <v>500000</v>
      </c>
      <c r="D22" s="1488">
        <v>40000</v>
      </c>
      <c r="E22" s="235">
        <v>5000</v>
      </c>
      <c r="F22" s="235"/>
      <c r="G22" s="235">
        <v>5000</v>
      </c>
      <c r="H22" s="166">
        <f t="shared" si="0"/>
        <v>50000</v>
      </c>
      <c r="I22" s="172">
        <f t="shared" si="1"/>
        <v>50000</v>
      </c>
      <c r="J22" s="216"/>
      <c r="K22" s="228"/>
      <c r="L22" s="227"/>
      <c r="M22" s="229"/>
      <c r="O22" s="229"/>
    </row>
    <row r="23" spans="1:39" s="185" customFormat="1" ht="15.5" hidden="1">
      <c r="A23" s="174">
        <v>2210103</v>
      </c>
      <c r="B23" s="175" t="s">
        <v>46</v>
      </c>
      <c r="C23" s="176">
        <v>0</v>
      </c>
      <c r="D23" s="1488"/>
      <c r="E23" s="235"/>
      <c r="F23" s="235"/>
      <c r="G23" s="235"/>
      <c r="H23" s="166">
        <f t="shared" si="0"/>
        <v>0</v>
      </c>
      <c r="I23" s="172">
        <f t="shared" si="1"/>
        <v>0</v>
      </c>
      <c r="J23" s="216"/>
      <c r="K23" s="228"/>
      <c r="L23" s="227"/>
      <c r="M23" s="229"/>
      <c r="O23" s="229"/>
    </row>
    <row r="24" spans="1:39" s="185" customFormat="1" ht="15.5" hidden="1">
      <c r="A24" s="174">
        <v>2210104</v>
      </c>
      <c r="B24" s="175" t="s">
        <v>213</v>
      </c>
      <c r="C24" s="176">
        <v>600000</v>
      </c>
      <c r="E24" s="235"/>
      <c r="F24" s="235"/>
      <c r="G24" s="235"/>
      <c r="H24" s="166">
        <f t="shared" si="0"/>
        <v>0</v>
      </c>
      <c r="I24" s="172">
        <f t="shared" si="1"/>
        <v>0</v>
      </c>
      <c r="J24" s="216"/>
      <c r="K24" s="228"/>
      <c r="L24" s="227"/>
      <c r="M24" s="229"/>
      <c r="O24" s="229"/>
    </row>
    <row r="25" spans="1:39" s="185" customFormat="1" ht="31" hidden="1">
      <c r="A25" s="174">
        <v>2210201</v>
      </c>
      <c r="B25" s="184" t="s">
        <v>50</v>
      </c>
      <c r="C25" s="176">
        <v>0</v>
      </c>
      <c r="D25" s="1488"/>
      <c r="E25" s="235"/>
      <c r="F25" s="235"/>
      <c r="G25" s="235"/>
      <c r="H25" s="166">
        <f t="shared" si="0"/>
        <v>0</v>
      </c>
      <c r="I25" s="172">
        <f t="shared" si="1"/>
        <v>0</v>
      </c>
      <c r="J25" s="216"/>
      <c r="K25" s="228"/>
      <c r="L25" s="227"/>
      <c r="M25" s="229"/>
      <c r="O25" s="229"/>
    </row>
    <row r="26" spans="1:39" s="185" customFormat="1" ht="15.5">
      <c r="A26" s="174">
        <v>2210202</v>
      </c>
      <c r="B26" s="184" t="s">
        <v>51</v>
      </c>
      <c r="C26" s="176">
        <v>1200000</v>
      </c>
      <c r="D26" s="1488"/>
      <c r="E26" s="235"/>
      <c r="F26" s="235">
        <v>1000000</v>
      </c>
      <c r="G26" s="1620"/>
      <c r="H26" s="166">
        <f t="shared" si="0"/>
        <v>1000000</v>
      </c>
      <c r="I26" s="172">
        <f t="shared" si="1"/>
        <v>1000000</v>
      </c>
      <c r="J26" s="216"/>
      <c r="K26" s="228"/>
      <c r="L26" s="227"/>
      <c r="M26" s="229"/>
      <c r="O26" s="229"/>
    </row>
    <row r="27" spans="1:39" s="185" customFormat="1" ht="15.5">
      <c r="A27" s="174">
        <v>2210203</v>
      </c>
      <c r="B27" s="175" t="s">
        <v>52</v>
      </c>
      <c r="C27" s="176">
        <v>1000000</v>
      </c>
      <c r="D27" s="1488">
        <v>50512</v>
      </c>
      <c r="E27" s="235"/>
      <c r="F27" s="235"/>
      <c r="G27" s="235"/>
      <c r="H27" s="166">
        <f>SUM(D27:G27)</f>
        <v>50512</v>
      </c>
      <c r="I27" s="172">
        <f t="shared" si="1"/>
        <v>50512</v>
      </c>
      <c r="J27" s="216"/>
      <c r="K27" s="228"/>
      <c r="L27" s="227"/>
      <c r="M27" s="229"/>
      <c r="O27" s="229"/>
    </row>
    <row r="28" spans="1:39" s="185" customFormat="1" ht="31" hidden="1">
      <c r="A28" s="174">
        <v>2210301</v>
      </c>
      <c r="B28" s="184" t="s">
        <v>53</v>
      </c>
      <c r="C28" s="176">
        <v>150312</v>
      </c>
      <c r="D28" s="1488"/>
      <c r="E28" s="235"/>
      <c r="F28" s="235"/>
      <c r="G28" s="235"/>
      <c r="H28" s="166">
        <f t="shared" si="0"/>
        <v>0</v>
      </c>
      <c r="I28" s="172">
        <f t="shared" si="1"/>
        <v>0</v>
      </c>
      <c r="J28" s="216"/>
      <c r="K28" s="228"/>
      <c r="L28" s="227"/>
      <c r="M28" s="229"/>
      <c r="O28" s="229"/>
    </row>
    <row r="29" spans="1:39" s="185" customFormat="1" ht="15.5" hidden="1">
      <c r="A29" s="174">
        <v>2210302</v>
      </c>
      <c r="B29" s="175" t="s">
        <v>54</v>
      </c>
      <c r="C29" s="176">
        <v>0</v>
      </c>
      <c r="D29" s="1488"/>
      <c r="E29" s="235"/>
      <c r="F29" s="235"/>
      <c r="G29" s="235"/>
      <c r="H29" s="166">
        <f t="shared" si="0"/>
        <v>0</v>
      </c>
      <c r="I29" s="172">
        <f t="shared" si="1"/>
        <v>0</v>
      </c>
      <c r="J29" s="216"/>
      <c r="K29" s="228"/>
      <c r="L29" s="227"/>
      <c r="M29" s="229"/>
      <c r="O29" s="229"/>
    </row>
    <row r="30" spans="1:39" s="185" customFormat="1" ht="15.5">
      <c r="A30" s="174">
        <v>2210303</v>
      </c>
      <c r="B30" s="184" t="s">
        <v>55</v>
      </c>
      <c r="C30" s="176">
        <v>800000</v>
      </c>
      <c r="D30" s="1488">
        <v>2200000</v>
      </c>
      <c r="E30" s="235">
        <v>2000000</v>
      </c>
      <c r="F30" s="235">
        <v>500000</v>
      </c>
      <c r="G30" s="235">
        <v>500000</v>
      </c>
      <c r="H30" s="166">
        <f t="shared" si="0"/>
        <v>5200000</v>
      </c>
      <c r="I30" s="172">
        <f t="shared" si="1"/>
        <v>5200000</v>
      </c>
      <c r="J30" s="216"/>
      <c r="K30" s="228"/>
      <c r="L30" s="227"/>
      <c r="M30" s="229"/>
      <c r="O30" s="229"/>
    </row>
    <row r="31" spans="1:39" s="185" customFormat="1" ht="15.5" hidden="1">
      <c r="A31" s="174">
        <v>2210304</v>
      </c>
      <c r="B31" s="175" t="s">
        <v>56</v>
      </c>
      <c r="C31" s="176">
        <v>1000000</v>
      </c>
      <c r="D31" s="1488"/>
      <c r="E31" s="235"/>
      <c r="F31" s="235"/>
      <c r="G31" s="235"/>
      <c r="H31" s="166">
        <f t="shared" si="0"/>
        <v>0</v>
      </c>
      <c r="I31" s="172">
        <f t="shared" si="1"/>
        <v>0</v>
      </c>
      <c r="J31" s="216"/>
      <c r="K31" s="228"/>
      <c r="L31" s="227"/>
      <c r="M31" s="229"/>
      <c r="O31" s="229"/>
    </row>
    <row r="32" spans="1:39" s="185" customFormat="1" ht="15.5">
      <c r="A32" s="174">
        <v>2210399</v>
      </c>
      <c r="B32" s="175" t="s">
        <v>57</v>
      </c>
      <c r="C32" s="176">
        <v>1500000</v>
      </c>
      <c r="D32" s="1488">
        <v>500000</v>
      </c>
      <c r="E32" s="235">
        <v>400000</v>
      </c>
      <c r="F32" s="235">
        <v>100000</v>
      </c>
      <c r="G32" s="235">
        <v>100000</v>
      </c>
      <c r="H32" s="166">
        <f t="shared" si="0"/>
        <v>1100000</v>
      </c>
      <c r="I32" s="172">
        <f t="shared" si="1"/>
        <v>1100000</v>
      </c>
      <c r="J32" s="216"/>
      <c r="K32" s="228"/>
      <c r="L32" s="227"/>
      <c r="M32" s="229"/>
      <c r="O32" s="229"/>
    </row>
    <row r="33" spans="1:15" s="185" customFormat="1" ht="15.5" hidden="1">
      <c r="A33" s="174">
        <v>2210401</v>
      </c>
      <c r="B33" s="184" t="s">
        <v>214</v>
      </c>
      <c r="C33" s="176">
        <v>300000</v>
      </c>
      <c r="D33" s="1488"/>
      <c r="E33" s="235"/>
      <c r="F33" s="235"/>
      <c r="G33" s="235"/>
      <c r="H33" s="166">
        <f t="shared" si="0"/>
        <v>0</v>
      </c>
      <c r="I33" s="172">
        <f t="shared" si="1"/>
        <v>0</v>
      </c>
      <c r="J33" s="216"/>
      <c r="K33" s="228"/>
      <c r="L33" s="227"/>
      <c r="M33" s="229"/>
      <c r="O33" s="229"/>
    </row>
    <row r="34" spans="1:15" s="185" customFormat="1" ht="15.5" hidden="1">
      <c r="A34" s="174">
        <v>2210403</v>
      </c>
      <c r="B34" s="175" t="s">
        <v>55</v>
      </c>
      <c r="C34" s="176">
        <v>1000000</v>
      </c>
      <c r="D34" s="1488"/>
      <c r="E34" s="235"/>
      <c r="F34" s="235"/>
      <c r="G34" s="235"/>
      <c r="H34" s="166">
        <f t="shared" si="0"/>
        <v>0</v>
      </c>
      <c r="I34" s="172">
        <f t="shared" si="1"/>
        <v>0</v>
      </c>
      <c r="J34" s="216"/>
      <c r="K34" s="228"/>
      <c r="L34" s="227"/>
      <c r="M34" s="229"/>
      <c r="O34" s="229"/>
    </row>
    <row r="35" spans="1:15" s="185" customFormat="1" ht="15.5" hidden="1">
      <c r="A35" s="174">
        <v>2210499</v>
      </c>
      <c r="B35" s="184" t="s">
        <v>59</v>
      </c>
      <c r="C35" s="176">
        <v>500000</v>
      </c>
      <c r="D35" s="1488"/>
      <c r="E35" s="235"/>
      <c r="F35" s="235"/>
      <c r="G35" s="235"/>
      <c r="H35" s="166">
        <f t="shared" si="0"/>
        <v>0</v>
      </c>
      <c r="I35" s="172">
        <f t="shared" si="1"/>
        <v>0</v>
      </c>
      <c r="J35" s="216"/>
      <c r="K35" s="228"/>
      <c r="L35" s="227"/>
      <c r="M35" s="229"/>
      <c r="O35" s="229"/>
    </row>
    <row r="36" spans="1:15" s="185" customFormat="1" ht="15.5">
      <c r="A36" s="174">
        <v>2210502</v>
      </c>
      <c r="B36" s="175" t="s">
        <v>215</v>
      </c>
      <c r="C36" s="176">
        <v>1000000</v>
      </c>
      <c r="D36" s="1488">
        <v>250000</v>
      </c>
      <c r="E36" s="235">
        <v>250000</v>
      </c>
      <c r="F36" s="235"/>
      <c r="G36" s="235"/>
      <c r="H36" s="166">
        <f t="shared" si="0"/>
        <v>500000</v>
      </c>
      <c r="I36" s="172">
        <f t="shared" si="1"/>
        <v>500000</v>
      </c>
      <c r="J36" s="216"/>
      <c r="K36" s="228"/>
      <c r="L36" s="227"/>
      <c r="M36" s="229"/>
      <c r="O36" s="229"/>
    </row>
    <row r="37" spans="1:15" s="185" customFormat="1" ht="31">
      <c r="A37" s="174">
        <v>2210503</v>
      </c>
      <c r="B37" s="184" t="s">
        <v>61</v>
      </c>
      <c r="C37" s="176">
        <v>700000</v>
      </c>
      <c r="D37" s="1488">
        <v>120000</v>
      </c>
      <c r="E37" s="235"/>
      <c r="F37" s="235"/>
      <c r="G37" s="235"/>
      <c r="H37" s="166">
        <f t="shared" si="0"/>
        <v>120000</v>
      </c>
      <c r="I37" s="172">
        <f t="shared" si="1"/>
        <v>120000</v>
      </c>
      <c r="J37" s="216"/>
      <c r="K37" s="228"/>
      <c r="L37" s="227"/>
      <c r="M37" s="229"/>
      <c r="O37" s="229"/>
    </row>
    <row r="38" spans="1:15" s="185" customFormat="1" ht="15.5">
      <c r="A38" s="174">
        <v>2210504</v>
      </c>
      <c r="B38" s="175" t="s">
        <v>62</v>
      </c>
      <c r="C38" s="176">
        <v>500000</v>
      </c>
      <c r="D38" s="1488">
        <v>1000000</v>
      </c>
      <c r="E38" s="235"/>
      <c r="F38" s="235"/>
      <c r="G38" s="235"/>
      <c r="H38" s="166">
        <f t="shared" si="0"/>
        <v>1000000</v>
      </c>
      <c r="I38" s="172">
        <f t="shared" si="1"/>
        <v>1000000</v>
      </c>
      <c r="J38" s="216"/>
      <c r="K38" s="228"/>
      <c r="L38" s="227"/>
      <c r="M38" s="229"/>
      <c r="O38" s="229"/>
    </row>
    <row r="39" spans="1:15" s="185" customFormat="1" ht="15.5" hidden="1">
      <c r="A39" s="174">
        <v>2210505</v>
      </c>
      <c r="B39" s="184" t="s">
        <v>216</v>
      </c>
      <c r="C39" s="176">
        <v>220000</v>
      </c>
      <c r="D39" s="1488"/>
      <c r="E39" s="235"/>
      <c r="F39" s="235"/>
      <c r="G39" s="235"/>
      <c r="H39" s="166">
        <f t="shared" si="0"/>
        <v>0</v>
      </c>
      <c r="I39" s="172">
        <f t="shared" si="1"/>
        <v>0</v>
      </c>
      <c r="J39" s="216"/>
      <c r="K39" s="228"/>
      <c r="L39" s="227"/>
      <c r="M39" s="229"/>
      <c r="O39" s="229"/>
    </row>
    <row r="40" spans="1:15" s="185" customFormat="1" ht="15.5">
      <c r="A40" s="174">
        <v>2210599</v>
      </c>
      <c r="B40" s="184" t="s">
        <v>63</v>
      </c>
      <c r="C40" s="176">
        <v>1000000</v>
      </c>
      <c r="D40" s="1488">
        <v>1000000</v>
      </c>
      <c r="E40" s="235">
        <v>500000</v>
      </c>
      <c r="F40" s="235">
        <v>250000</v>
      </c>
      <c r="G40" s="235">
        <v>250000</v>
      </c>
      <c r="H40" s="166">
        <f t="shared" si="0"/>
        <v>2000000</v>
      </c>
      <c r="I40" s="172">
        <f t="shared" si="1"/>
        <v>2000000</v>
      </c>
      <c r="J40" s="216"/>
      <c r="K40" s="228"/>
      <c r="L40" s="227"/>
      <c r="M40" s="229"/>
      <c r="O40" s="229"/>
    </row>
    <row r="41" spans="1:15" s="185" customFormat="1" ht="15.5" hidden="1">
      <c r="A41" s="174">
        <v>2210602</v>
      </c>
      <c r="B41" s="175" t="s">
        <v>64</v>
      </c>
      <c r="C41" s="176">
        <v>500000</v>
      </c>
      <c r="D41" s="1488"/>
      <c r="E41" s="235"/>
      <c r="F41" s="235"/>
      <c r="G41" s="235"/>
      <c r="H41" s="166">
        <f t="shared" si="0"/>
        <v>0</v>
      </c>
      <c r="I41" s="172">
        <f t="shared" si="1"/>
        <v>0</v>
      </c>
      <c r="J41" s="216"/>
      <c r="K41" s="228"/>
      <c r="L41" s="227"/>
      <c r="M41" s="229"/>
      <c r="O41" s="229"/>
    </row>
    <row r="42" spans="1:15" s="185" customFormat="1" ht="15.5">
      <c r="A42" s="174">
        <v>2210603</v>
      </c>
      <c r="B42" s="175" t="s">
        <v>65</v>
      </c>
      <c r="C42" s="176">
        <v>1200000</v>
      </c>
      <c r="D42" s="1488"/>
      <c r="E42" s="235">
        <v>1600000</v>
      </c>
      <c r="F42" s="235"/>
      <c r="G42" s="235"/>
      <c r="H42" s="166">
        <f t="shared" si="0"/>
        <v>1600000</v>
      </c>
      <c r="I42" s="172">
        <f t="shared" si="1"/>
        <v>1600000</v>
      </c>
      <c r="J42" s="216"/>
      <c r="K42" s="228"/>
      <c r="L42" s="227"/>
      <c r="M42" s="229"/>
      <c r="O42" s="229"/>
    </row>
    <row r="43" spans="1:15" s="185" customFormat="1" ht="15.5" hidden="1">
      <c r="A43" s="174">
        <v>2210604</v>
      </c>
      <c r="B43" s="175" t="s">
        <v>66</v>
      </c>
      <c r="C43" s="176">
        <v>1000000</v>
      </c>
      <c r="D43" s="1599"/>
      <c r="E43" s="235"/>
      <c r="F43" s="235"/>
      <c r="G43" s="235"/>
      <c r="H43" s="166">
        <f t="shared" si="0"/>
        <v>0</v>
      </c>
      <c r="I43" s="172">
        <f t="shared" si="1"/>
        <v>0</v>
      </c>
      <c r="J43" s="216"/>
      <c r="K43" s="228"/>
      <c r="L43" s="227"/>
      <c r="M43" s="229"/>
      <c r="O43" s="229"/>
    </row>
    <row r="44" spans="1:15" s="185" customFormat="1" ht="15.5" hidden="1">
      <c r="A44" s="174">
        <v>2210606</v>
      </c>
      <c r="B44" s="184" t="s">
        <v>67</v>
      </c>
      <c r="C44" s="176">
        <v>0</v>
      </c>
      <c r="D44" s="1488"/>
      <c r="E44" s="235"/>
      <c r="F44" s="235"/>
      <c r="G44" s="235"/>
      <c r="H44" s="166">
        <f t="shared" si="0"/>
        <v>0</v>
      </c>
      <c r="I44" s="172">
        <f t="shared" si="1"/>
        <v>0</v>
      </c>
      <c r="J44" s="216"/>
      <c r="K44" s="228"/>
      <c r="L44" s="227"/>
      <c r="M44" s="229"/>
      <c r="O44" s="229"/>
    </row>
    <row r="45" spans="1:15" s="185" customFormat="1" ht="15.5" hidden="1">
      <c r="A45" s="174">
        <v>2210701</v>
      </c>
      <c r="B45" s="175" t="s">
        <v>345</v>
      </c>
      <c r="C45" s="176">
        <v>2500000</v>
      </c>
      <c r="D45" s="1488"/>
      <c r="E45" s="235"/>
      <c r="F45" s="235"/>
      <c r="G45" s="235"/>
      <c r="H45" s="166">
        <f t="shared" si="0"/>
        <v>0</v>
      </c>
      <c r="I45" s="172">
        <f t="shared" si="1"/>
        <v>0</v>
      </c>
      <c r="J45" s="216"/>
      <c r="K45" s="228"/>
      <c r="L45" s="227"/>
      <c r="M45" s="229"/>
      <c r="O45" s="229"/>
    </row>
    <row r="46" spans="1:15" s="185" customFormat="1" ht="31" hidden="1">
      <c r="A46" s="174">
        <v>2210702</v>
      </c>
      <c r="B46" s="184" t="s">
        <v>217</v>
      </c>
      <c r="C46" s="176">
        <v>200000</v>
      </c>
      <c r="D46" s="1488"/>
      <c r="E46" s="235"/>
      <c r="F46" s="235"/>
      <c r="G46" s="235"/>
      <c r="H46" s="166">
        <f t="shared" si="0"/>
        <v>0</v>
      </c>
      <c r="I46" s="172">
        <f t="shared" si="1"/>
        <v>0</v>
      </c>
      <c r="J46" s="216"/>
      <c r="K46" s="228"/>
      <c r="L46" s="227"/>
      <c r="M46" s="229"/>
      <c r="O46" s="229"/>
    </row>
    <row r="47" spans="1:15" s="185" customFormat="1" ht="15.5" hidden="1">
      <c r="A47" s="174">
        <v>2210710</v>
      </c>
      <c r="B47" s="184" t="s">
        <v>619</v>
      </c>
      <c r="C47" s="176">
        <v>0</v>
      </c>
      <c r="D47" s="1488"/>
      <c r="E47" s="214"/>
      <c r="F47" s="235"/>
      <c r="G47" s="235"/>
      <c r="H47" s="166">
        <f t="shared" si="0"/>
        <v>0</v>
      </c>
      <c r="I47" s="172">
        <f t="shared" si="1"/>
        <v>0</v>
      </c>
      <c r="J47" s="216"/>
      <c r="K47" s="228"/>
      <c r="L47" s="227"/>
      <c r="M47" s="229"/>
      <c r="O47" s="229"/>
    </row>
    <row r="48" spans="1:15" s="185" customFormat="1" ht="15.5" hidden="1">
      <c r="A48" s="174">
        <v>2210711</v>
      </c>
      <c r="B48" s="175" t="s">
        <v>218</v>
      </c>
      <c r="C48" s="176">
        <v>500000</v>
      </c>
      <c r="D48" s="1488"/>
      <c r="E48" s="235"/>
      <c r="F48" s="235"/>
      <c r="G48" s="235"/>
      <c r="H48" s="166">
        <f t="shared" si="0"/>
        <v>0</v>
      </c>
      <c r="I48" s="172">
        <f t="shared" si="1"/>
        <v>0</v>
      </c>
      <c r="J48" s="216"/>
      <c r="K48" s="228"/>
      <c r="L48" s="227"/>
      <c r="M48" s="229"/>
      <c r="O48" s="229"/>
    </row>
    <row r="49" spans="1:15" s="185" customFormat="1" ht="15.5">
      <c r="A49" s="174">
        <v>2210712</v>
      </c>
      <c r="B49" s="233" t="s">
        <v>923</v>
      </c>
      <c r="C49" s="176">
        <v>300000</v>
      </c>
      <c r="D49" s="1488">
        <v>2000000</v>
      </c>
      <c r="E49" s="235"/>
      <c r="F49" s="235"/>
      <c r="G49" s="235"/>
      <c r="H49" s="166">
        <f t="shared" si="0"/>
        <v>2000000</v>
      </c>
      <c r="I49" s="172">
        <f t="shared" si="1"/>
        <v>2000000</v>
      </c>
      <c r="J49" s="216"/>
      <c r="K49" s="228"/>
      <c r="L49" s="227"/>
      <c r="M49" s="229"/>
      <c r="O49" s="229"/>
    </row>
    <row r="50" spans="1:15" s="185" customFormat="1" ht="15.5" hidden="1">
      <c r="A50" s="174">
        <v>2210703</v>
      </c>
      <c r="B50" s="184" t="s">
        <v>70</v>
      </c>
      <c r="C50" s="176">
        <v>500000</v>
      </c>
      <c r="D50" s="1488"/>
      <c r="E50" s="235"/>
      <c r="F50" s="235"/>
      <c r="G50" s="235"/>
      <c r="H50" s="166">
        <f t="shared" si="0"/>
        <v>0</v>
      </c>
      <c r="I50" s="172">
        <f t="shared" si="1"/>
        <v>0</v>
      </c>
      <c r="J50" s="216"/>
      <c r="K50" s="228"/>
      <c r="L50" s="227"/>
      <c r="M50" s="229"/>
      <c r="O50" s="229"/>
    </row>
    <row r="51" spans="1:15" s="185" customFormat="1" ht="15.5" hidden="1">
      <c r="A51" s="174">
        <v>2210704</v>
      </c>
      <c r="B51" s="184" t="s">
        <v>711</v>
      </c>
      <c r="C51" s="176"/>
      <c r="D51" s="1488"/>
      <c r="E51" s="235"/>
      <c r="F51" s="235"/>
      <c r="G51" s="235"/>
      <c r="H51" s="166">
        <f t="shared" si="0"/>
        <v>0</v>
      </c>
      <c r="I51" s="172">
        <f t="shared" si="1"/>
        <v>0</v>
      </c>
      <c r="J51" s="216"/>
      <c r="K51" s="228"/>
      <c r="L51" s="227"/>
      <c r="M51" s="229"/>
      <c r="O51" s="229"/>
    </row>
    <row r="52" spans="1:15" s="185" customFormat="1" ht="15.5" hidden="1">
      <c r="A52" s="174">
        <v>2210714</v>
      </c>
      <c r="B52" s="184" t="s">
        <v>219</v>
      </c>
      <c r="C52" s="176">
        <v>600000</v>
      </c>
      <c r="D52" s="1488"/>
      <c r="E52" s="235"/>
      <c r="F52" s="235"/>
      <c r="G52" s="235"/>
      <c r="H52" s="166">
        <f t="shared" si="0"/>
        <v>0</v>
      </c>
      <c r="I52" s="172">
        <f t="shared" si="1"/>
        <v>0</v>
      </c>
      <c r="J52" s="216"/>
      <c r="K52" s="228"/>
      <c r="L52" s="227"/>
      <c r="M52" s="229"/>
      <c r="O52" s="229"/>
    </row>
    <row r="53" spans="1:15" s="185" customFormat="1" ht="15.5">
      <c r="A53" s="174">
        <v>2210799</v>
      </c>
      <c r="B53" s="175" t="s">
        <v>72</v>
      </c>
      <c r="C53" s="176">
        <v>100000</v>
      </c>
      <c r="D53" s="1488">
        <v>1000000</v>
      </c>
      <c r="E53" s="235">
        <v>500000</v>
      </c>
      <c r="F53" s="235">
        <v>250000</v>
      </c>
      <c r="G53" s="235">
        <v>250000</v>
      </c>
      <c r="H53" s="166">
        <f t="shared" si="0"/>
        <v>2000000</v>
      </c>
      <c r="I53" s="172">
        <f t="shared" si="1"/>
        <v>2000000</v>
      </c>
      <c r="J53" s="216"/>
      <c r="K53" s="228"/>
      <c r="L53" s="227"/>
      <c r="M53" s="229"/>
      <c r="O53" s="229"/>
    </row>
    <row r="54" spans="1:15" s="185" customFormat="1" ht="31">
      <c r="A54" s="174">
        <v>2210801</v>
      </c>
      <c r="B54" s="184" t="s">
        <v>73</v>
      </c>
      <c r="C54" s="176">
        <v>500000</v>
      </c>
      <c r="D54" s="1488">
        <v>3000000</v>
      </c>
      <c r="E54" s="235">
        <v>1000000</v>
      </c>
      <c r="F54" s="235"/>
      <c r="G54" s="235"/>
      <c r="H54" s="166">
        <f t="shared" si="0"/>
        <v>4000000</v>
      </c>
      <c r="I54" s="172">
        <f t="shared" si="1"/>
        <v>4000000</v>
      </c>
      <c r="J54" s="216"/>
      <c r="K54" s="228"/>
      <c r="L54" s="227"/>
      <c r="M54" s="229"/>
      <c r="O54" s="229"/>
    </row>
    <row r="55" spans="1:15" s="185" customFormat="1" ht="15.5">
      <c r="A55" s="174">
        <v>2210802</v>
      </c>
      <c r="B55" s="184" t="s">
        <v>220</v>
      </c>
      <c r="C55" s="176">
        <v>1900000</v>
      </c>
      <c r="D55" s="1488">
        <v>2000000</v>
      </c>
      <c r="E55" s="235">
        <v>500000</v>
      </c>
      <c r="F55" s="235"/>
      <c r="G55" s="235">
        <v>500000</v>
      </c>
      <c r="H55" s="166">
        <f t="shared" si="0"/>
        <v>3000000</v>
      </c>
      <c r="I55" s="172">
        <f t="shared" si="1"/>
        <v>3000000</v>
      </c>
      <c r="J55" s="216"/>
      <c r="K55" s="228"/>
      <c r="L55" s="227"/>
      <c r="M55" s="229"/>
      <c r="O55" s="229"/>
    </row>
    <row r="56" spans="1:15" s="185" customFormat="1" ht="15.5">
      <c r="A56" s="174">
        <v>2210805</v>
      </c>
      <c r="B56" s="184" t="s">
        <v>75</v>
      </c>
      <c r="C56" s="176">
        <v>200000</v>
      </c>
      <c r="D56" s="1488">
        <v>500000</v>
      </c>
      <c r="E56" s="235"/>
      <c r="F56" s="235"/>
      <c r="G56" s="235"/>
      <c r="H56" s="166">
        <f t="shared" si="0"/>
        <v>500000</v>
      </c>
      <c r="I56" s="172">
        <f t="shared" si="1"/>
        <v>500000</v>
      </c>
      <c r="J56" s="216"/>
      <c r="K56" s="228"/>
      <c r="L56" s="227"/>
      <c r="M56" s="229"/>
      <c r="O56" s="229"/>
    </row>
    <row r="57" spans="1:15" s="185" customFormat="1" ht="15.5" hidden="1">
      <c r="A57" s="174">
        <v>2210809</v>
      </c>
      <c r="B57" s="175" t="s">
        <v>76</v>
      </c>
      <c r="C57" s="176">
        <v>1000000</v>
      </c>
      <c r="D57" s="1488"/>
      <c r="E57" s="235"/>
      <c r="F57" s="235"/>
      <c r="G57" s="235"/>
      <c r="H57" s="166">
        <f t="shared" si="0"/>
        <v>0</v>
      </c>
      <c r="I57" s="172">
        <f t="shared" si="1"/>
        <v>0</v>
      </c>
      <c r="J57" s="216"/>
      <c r="K57" s="228"/>
      <c r="L57" s="227"/>
      <c r="M57" s="229"/>
      <c r="O57" s="229"/>
    </row>
    <row r="58" spans="1:15" s="185" customFormat="1" ht="15.5">
      <c r="A58" s="174">
        <v>2210904</v>
      </c>
      <c r="B58" s="175" t="s">
        <v>77</v>
      </c>
      <c r="C58" s="176">
        <v>1000000</v>
      </c>
      <c r="D58" s="1488">
        <v>1000000</v>
      </c>
      <c r="E58" s="235"/>
      <c r="F58" s="235"/>
      <c r="G58" s="235"/>
      <c r="H58" s="166">
        <f t="shared" si="0"/>
        <v>1000000</v>
      </c>
      <c r="I58" s="172">
        <f t="shared" si="1"/>
        <v>1000000</v>
      </c>
      <c r="J58" s="216"/>
      <c r="K58" s="228"/>
      <c r="L58" s="227"/>
      <c r="M58" s="229"/>
      <c r="O58" s="229"/>
    </row>
    <row r="59" spans="1:15" s="185" customFormat="1" ht="15.5">
      <c r="A59" s="174">
        <v>2210910</v>
      </c>
      <c r="B59" s="184" t="s">
        <v>78</v>
      </c>
      <c r="C59" s="176">
        <v>0</v>
      </c>
      <c r="D59" s="1488">
        <v>67012099</v>
      </c>
      <c r="E59" s="235"/>
      <c r="F59" s="235"/>
      <c r="G59" s="235"/>
      <c r="H59" s="166">
        <f t="shared" si="0"/>
        <v>67012099</v>
      </c>
      <c r="I59" s="172">
        <f t="shared" si="1"/>
        <v>67012099</v>
      </c>
      <c r="J59" s="216"/>
      <c r="K59" s="228"/>
      <c r="L59" s="227"/>
      <c r="M59" s="229"/>
      <c r="O59" s="229"/>
    </row>
    <row r="60" spans="1:15" s="185" customFormat="1" ht="15.5" hidden="1">
      <c r="A60" s="174">
        <v>2211001</v>
      </c>
      <c r="B60" s="175" t="s">
        <v>79</v>
      </c>
      <c r="C60" s="176">
        <v>1000000</v>
      </c>
      <c r="D60" s="1488"/>
      <c r="E60" s="235"/>
      <c r="F60" s="235"/>
      <c r="G60" s="235"/>
      <c r="H60" s="166">
        <f t="shared" si="0"/>
        <v>0</v>
      </c>
      <c r="I60" s="172">
        <f t="shared" si="1"/>
        <v>0</v>
      </c>
      <c r="J60" s="216"/>
      <c r="K60" s="228"/>
      <c r="L60" s="227"/>
      <c r="M60" s="229"/>
      <c r="O60" s="229"/>
    </row>
    <row r="61" spans="1:15" s="185" customFormat="1" ht="31" hidden="1">
      <c r="A61" s="174">
        <v>2211002</v>
      </c>
      <c r="B61" s="184" t="s">
        <v>80</v>
      </c>
      <c r="C61" s="176">
        <v>500000</v>
      </c>
      <c r="D61" s="1488"/>
      <c r="E61" s="235"/>
      <c r="F61" s="235"/>
      <c r="G61" s="235"/>
      <c r="H61" s="166">
        <f t="shared" si="0"/>
        <v>0</v>
      </c>
      <c r="I61" s="172">
        <f t="shared" si="1"/>
        <v>0</v>
      </c>
      <c r="J61" s="216"/>
      <c r="K61" s="228"/>
      <c r="L61" s="227"/>
      <c r="M61" s="229"/>
      <c r="O61" s="229"/>
    </row>
    <row r="62" spans="1:15" s="185" customFormat="1" ht="15.5" hidden="1">
      <c r="A62" s="174">
        <v>2211003</v>
      </c>
      <c r="B62" s="175" t="s">
        <v>81</v>
      </c>
      <c r="C62" s="176">
        <v>2000000</v>
      </c>
      <c r="D62" s="1488"/>
      <c r="E62" s="235"/>
      <c r="F62" s="235"/>
      <c r="G62" s="235"/>
      <c r="H62" s="166">
        <f t="shared" si="0"/>
        <v>0</v>
      </c>
      <c r="I62" s="172">
        <f t="shared" si="1"/>
        <v>0</v>
      </c>
      <c r="J62" s="216"/>
      <c r="K62" s="228"/>
      <c r="L62" s="227"/>
      <c r="M62" s="229"/>
      <c r="O62" s="229"/>
    </row>
    <row r="63" spans="1:15" s="185" customFormat="1" ht="15.5">
      <c r="A63" s="174">
        <v>2211004</v>
      </c>
      <c r="B63" s="175" t="s">
        <v>82</v>
      </c>
      <c r="C63" s="176">
        <v>2000000</v>
      </c>
      <c r="D63" s="1488">
        <v>100000</v>
      </c>
      <c r="E63" s="235"/>
      <c r="F63" s="235"/>
      <c r="G63" s="235"/>
      <c r="H63" s="166">
        <f t="shared" ref="H63:H125" si="3">SUM(D63:G63)</f>
        <v>100000</v>
      </c>
      <c r="I63" s="172">
        <f t="shared" ref="I63:I125" si="4">SUM(H63)</f>
        <v>100000</v>
      </c>
      <c r="J63" s="216"/>
      <c r="K63" s="228"/>
      <c r="L63" s="227"/>
      <c r="M63" s="229"/>
      <c r="O63" s="229"/>
    </row>
    <row r="64" spans="1:15" s="185" customFormat="1" ht="15.5" hidden="1">
      <c r="A64" s="174">
        <v>2211005</v>
      </c>
      <c r="B64" s="175" t="s">
        <v>221</v>
      </c>
      <c r="C64" s="176">
        <v>0</v>
      </c>
      <c r="D64" s="1488"/>
      <c r="E64" s="235"/>
      <c r="F64" s="235"/>
      <c r="G64" s="235"/>
      <c r="H64" s="166">
        <f t="shared" si="3"/>
        <v>0</v>
      </c>
      <c r="I64" s="172">
        <f t="shared" si="4"/>
        <v>0</v>
      </c>
      <c r="J64" s="216"/>
      <c r="K64" s="228"/>
      <c r="L64" s="227"/>
      <c r="M64" s="229"/>
      <c r="O64" s="229"/>
    </row>
    <row r="65" spans="1:15" s="185" customFormat="1" ht="31" hidden="1">
      <c r="A65" s="174">
        <v>2211006</v>
      </c>
      <c r="B65" s="184" t="s">
        <v>84</v>
      </c>
      <c r="C65" s="176">
        <v>0</v>
      </c>
      <c r="D65" s="1488"/>
      <c r="E65" s="235"/>
      <c r="F65" s="235"/>
      <c r="G65" s="235"/>
      <c r="H65" s="166">
        <f t="shared" si="3"/>
        <v>0</v>
      </c>
      <c r="I65" s="172">
        <f t="shared" si="4"/>
        <v>0</v>
      </c>
      <c r="J65" s="216"/>
      <c r="K65" s="228"/>
      <c r="L65" s="227"/>
      <c r="M65" s="229"/>
      <c r="O65" s="229"/>
    </row>
    <row r="66" spans="1:15" s="185" customFormat="1" ht="15.5" hidden="1">
      <c r="A66" s="174">
        <v>2211007</v>
      </c>
      <c r="B66" s="184" t="s">
        <v>85</v>
      </c>
      <c r="C66" s="176">
        <v>0</v>
      </c>
      <c r="D66" s="1488"/>
      <c r="E66" s="235"/>
      <c r="F66" s="235"/>
      <c r="G66" s="235"/>
      <c r="H66" s="166">
        <f t="shared" si="3"/>
        <v>0</v>
      </c>
      <c r="I66" s="172">
        <f t="shared" si="4"/>
        <v>0</v>
      </c>
      <c r="J66" s="216"/>
      <c r="K66" s="228"/>
      <c r="L66" s="227"/>
      <c r="M66" s="229"/>
      <c r="O66" s="229"/>
    </row>
    <row r="67" spans="1:15" s="185" customFormat="1" ht="15.5" hidden="1">
      <c r="A67" s="174">
        <v>2211008</v>
      </c>
      <c r="B67" s="184" t="s">
        <v>86</v>
      </c>
      <c r="C67" s="176">
        <v>0</v>
      </c>
      <c r="D67" s="1488"/>
      <c r="E67" s="235"/>
      <c r="F67" s="235"/>
      <c r="G67" s="235"/>
      <c r="H67" s="166">
        <f t="shared" si="3"/>
        <v>0</v>
      </c>
      <c r="I67" s="172">
        <f t="shared" si="4"/>
        <v>0</v>
      </c>
      <c r="J67" s="216"/>
      <c r="K67" s="228"/>
      <c r="L67" s="227"/>
      <c r="M67" s="229"/>
      <c r="O67" s="229"/>
    </row>
    <row r="68" spans="1:15" s="185" customFormat="1" ht="15.5" hidden="1">
      <c r="A68" s="174">
        <v>2211009</v>
      </c>
      <c r="B68" s="175" t="s">
        <v>87</v>
      </c>
      <c r="C68" s="176">
        <v>0</v>
      </c>
      <c r="D68" s="1488"/>
      <c r="E68" s="235"/>
      <c r="F68" s="235"/>
      <c r="G68" s="235"/>
      <c r="H68" s="166">
        <f t="shared" si="3"/>
        <v>0</v>
      </c>
      <c r="I68" s="172">
        <f t="shared" si="4"/>
        <v>0</v>
      </c>
      <c r="J68" s="216"/>
      <c r="K68" s="228"/>
      <c r="L68" s="227"/>
      <c r="M68" s="229"/>
      <c r="O68" s="229"/>
    </row>
    <row r="69" spans="1:15" s="185" customFormat="1" ht="15.5" hidden="1">
      <c r="A69" s="174">
        <v>2211011</v>
      </c>
      <c r="B69" s="184" t="s">
        <v>712</v>
      </c>
      <c r="C69" s="176">
        <v>0</v>
      </c>
      <c r="D69" s="1488"/>
      <c r="E69" s="235"/>
      <c r="F69" s="235"/>
      <c r="G69" s="235"/>
      <c r="H69" s="166">
        <f t="shared" si="3"/>
        <v>0</v>
      </c>
      <c r="I69" s="172">
        <f t="shared" si="4"/>
        <v>0</v>
      </c>
      <c r="J69" s="216"/>
      <c r="K69" s="228"/>
      <c r="L69" s="227"/>
      <c r="M69" s="229"/>
      <c r="O69" s="229"/>
    </row>
    <row r="70" spans="1:15" s="185" customFormat="1" ht="15.5" hidden="1">
      <c r="A70" s="174">
        <v>2211015</v>
      </c>
      <c r="B70" s="184" t="s">
        <v>88</v>
      </c>
      <c r="C70" s="176">
        <v>0</v>
      </c>
      <c r="D70" s="1488"/>
      <c r="E70" s="235"/>
      <c r="F70" s="235"/>
      <c r="G70" s="235"/>
      <c r="H70" s="166">
        <f t="shared" si="3"/>
        <v>0</v>
      </c>
      <c r="I70" s="172">
        <f t="shared" si="4"/>
        <v>0</v>
      </c>
      <c r="J70" s="216"/>
      <c r="K70" s="228"/>
      <c r="L70" s="227"/>
      <c r="M70" s="229"/>
      <c r="O70" s="229"/>
    </row>
    <row r="71" spans="1:15" s="185" customFormat="1" ht="31">
      <c r="A71" s="174">
        <v>2211016</v>
      </c>
      <c r="B71" s="184" t="s">
        <v>852</v>
      </c>
      <c r="C71" s="176">
        <v>0</v>
      </c>
      <c r="D71" s="1488"/>
      <c r="E71" s="235">
        <v>1500000</v>
      </c>
      <c r="F71" s="235"/>
      <c r="G71" s="235"/>
      <c r="H71" s="166">
        <f t="shared" si="3"/>
        <v>1500000</v>
      </c>
      <c r="I71" s="172">
        <f t="shared" si="4"/>
        <v>1500000</v>
      </c>
      <c r="J71" s="216"/>
      <c r="K71" s="228"/>
      <c r="L71" s="227"/>
      <c r="M71" s="229"/>
      <c r="O71" s="229"/>
    </row>
    <row r="72" spans="1:15" s="185" customFormat="1" ht="15.5" hidden="1">
      <c r="A72" s="174">
        <v>2211019</v>
      </c>
      <c r="B72" s="175" t="s">
        <v>90</v>
      </c>
      <c r="C72" s="176">
        <v>300000</v>
      </c>
      <c r="D72" s="1488"/>
      <c r="E72" s="235"/>
      <c r="F72" s="235"/>
      <c r="G72" s="235"/>
      <c r="H72" s="166">
        <f t="shared" si="3"/>
        <v>0</v>
      </c>
      <c r="I72" s="172">
        <f t="shared" si="4"/>
        <v>0</v>
      </c>
      <c r="J72" s="216"/>
      <c r="K72" s="228"/>
      <c r="L72" s="227"/>
      <c r="M72" s="229"/>
      <c r="O72" s="229"/>
    </row>
    <row r="73" spans="1:15" s="185" customFormat="1" ht="15.5" hidden="1">
      <c r="A73" s="174">
        <v>2211021</v>
      </c>
      <c r="B73" s="175" t="s">
        <v>91</v>
      </c>
      <c r="C73" s="176">
        <v>0</v>
      </c>
      <c r="D73" s="1488"/>
      <c r="E73" s="235"/>
      <c r="F73" s="235"/>
      <c r="G73" s="235"/>
      <c r="H73" s="166">
        <f t="shared" si="3"/>
        <v>0</v>
      </c>
      <c r="I73" s="172">
        <f t="shared" si="4"/>
        <v>0</v>
      </c>
      <c r="J73" s="216"/>
      <c r="K73" s="228"/>
      <c r="L73" s="227"/>
      <c r="M73" s="229"/>
      <c r="O73" s="229"/>
    </row>
    <row r="74" spans="1:15" s="185" customFormat="1" ht="15.5" hidden="1">
      <c r="A74" s="174">
        <v>2211023</v>
      </c>
      <c r="B74" s="175" t="s">
        <v>92</v>
      </c>
      <c r="C74" s="176">
        <v>500000</v>
      </c>
      <c r="D74" s="1488"/>
      <c r="E74" s="235"/>
      <c r="F74" s="235"/>
      <c r="G74" s="235"/>
      <c r="H74" s="166">
        <f t="shared" si="3"/>
        <v>0</v>
      </c>
      <c r="I74" s="172">
        <f t="shared" si="4"/>
        <v>0</v>
      </c>
      <c r="J74" s="216"/>
      <c r="K74" s="228"/>
      <c r="L74" s="227"/>
      <c r="M74" s="229"/>
      <c r="O74" s="229"/>
    </row>
    <row r="75" spans="1:15" s="185" customFormat="1" ht="15.5" hidden="1">
      <c r="A75" s="186">
        <v>2211026</v>
      </c>
      <c r="B75" s="187" t="s">
        <v>93</v>
      </c>
      <c r="C75" s="176">
        <v>0</v>
      </c>
      <c r="D75" s="1488"/>
      <c r="E75" s="235"/>
      <c r="F75" s="235"/>
      <c r="G75" s="235"/>
      <c r="H75" s="166">
        <f t="shared" si="3"/>
        <v>0</v>
      </c>
      <c r="I75" s="172">
        <f t="shared" si="4"/>
        <v>0</v>
      </c>
      <c r="J75" s="216"/>
      <c r="K75" s="228"/>
      <c r="L75" s="227"/>
      <c r="M75" s="229"/>
      <c r="O75" s="229"/>
    </row>
    <row r="76" spans="1:15" s="185" customFormat="1" ht="15.5" hidden="1">
      <c r="A76" s="174">
        <v>2211028</v>
      </c>
      <c r="B76" s="175" t="s">
        <v>94</v>
      </c>
      <c r="C76" s="176">
        <v>0</v>
      </c>
      <c r="D76" s="1488"/>
      <c r="E76" s="235"/>
      <c r="F76" s="235"/>
      <c r="G76" s="235"/>
      <c r="H76" s="166">
        <f t="shared" si="3"/>
        <v>0</v>
      </c>
      <c r="I76" s="172">
        <f t="shared" si="4"/>
        <v>0</v>
      </c>
      <c r="J76" s="216"/>
      <c r="K76" s="228"/>
      <c r="L76" s="227"/>
      <c r="M76" s="229"/>
      <c r="O76" s="229"/>
    </row>
    <row r="77" spans="1:15" s="185" customFormat="1" ht="15.5" hidden="1">
      <c r="A77" s="174">
        <v>2211029</v>
      </c>
      <c r="B77" s="175" t="s">
        <v>95</v>
      </c>
      <c r="C77" s="176">
        <v>0</v>
      </c>
      <c r="D77" s="1488"/>
      <c r="E77" s="235"/>
      <c r="F77" s="235"/>
      <c r="G77" s="235"/>
      <c r="H77" s="166">
        <f t="shared" si="3"/>
        <v>0</v>
      </c>
      <c r="I77" s="172">
        <f t="shared" si="4"/>
        <v>0</v>
      </c>
      <c r="J77" s="216"/>
      <c r="K77" s="228"/>
      <c r="L77" s="227"/>
      <c r="M77" s="229"/>
      <c r="O77" s="229"/>
    </row>
    <row r="78" spans="1:15" s="185" customFormat="1" ht="31">
      <c r="A78" s="174">
        <v>2211101</v>
      </c>
      <c r="B78" s="184" t="s">
        <v>96</v>
      </c>
      <c r="C78" s="176">
        <v>0</v>
      </c>
      <c r="D78" s="1488">
        <v>1000000</v>
      </c>
      <c r="E78" s="235"/>
      <c r="F78" s="235"/>
      <c r="G78" s="235"/>
      <c r="H78" s="166">
        <f t="shared" si="3"/>
        <v>1000000</v>
      </c>
      <c r="I78" s="172">
        <f t="shared" si="4"/>
        <v>1000000</v>
      </c>
      <c r="J78" s="216"/>
      <c r="K78" s="228"/>
      <c r="L78" s="227"/>
      <c r="M78" s="229"/>
      <c r="O78" s="229"/>
    </row>
    <row r="79" spans="1:15" s="185" customFormat="1" ht="15.5">
      <c r="A79" s="174">
        <v>2211102</v>
      </c>
      <c r="B79" s="184" t="s">
        <v>97</v>
      </c>
      <c r="C79" s="176">
        <v>0</v>
      </c>
      <c r="D79" s="1488">
        <v>500000</v>
      </c>
      <c r="E79" s="235">
        <v>500000</v>
      </c>
      <c r="F79" s="235"/>
      <c r="G79" s="235"/>
      <c r="H79" s="166">
        <f t="shared" si="3"/>
        <v>1000000</v>
      </c>
      <c r="I79" s="172">
        <f t="shared" si="4"/>
        <v>1000000</v>
      </c>
      <c r="J79" s="216"/>
      <c r="K79" s="228"/>
      <c r="L79" s="227"/>
      <c r="M79" s="229"/>
      <c r="O79" s="229"/>
    </row>
    <row r="80" spans="1:15" s="185" customFormat="1" ht="31">
      <c r="A80" s="174">
        <v>2211103</v>
      </c>
      <c r="B80" s="184" t="s">
        <v>98</v>
      </c>
      <c r="C80" s="176">
        <v>0</v>
      </c>
      <c r="D80" s="1488">
        <v>700000</v>
      </c>
      <c r="E80" s="235">
        <v>300000</v>
      </c>
      <c r="F80" s="235"/>
      <c r="G80" s="235"/>
      <c r="H80" s="166">
        <f t="shared" si="3"/>
        <v>1000000</v>
      </c>
      <c r="I80" s="172">
        <f t="shared" si="4"/>
        <v>1000000</v>
      </c>
      <c r="J80" s="216"/>
      <c r="K80" s="228"/>
      <c r="L80" s="227"/>
      <c r="M80" s="229"/>
      <c r="O80" s="229"/>
    </row>
    <row r="81" spans="1:15" s="185" customFormat="1" ht="15.5" hidden="1">
      <c r="A81" s="174">
        <v>2211199</v>
      </c>
      <c r="B81" s="175" t="s">
        <v>713</v>
      </c>
      <c r="C81" s="176">
        <v>650000</v>
      </c>
      <c r="D81" s="1488"/>
      <c r="E81" s="235"/>
      <c r="F81" s="235"/>
      <c r="G81" s="235"/>
      <c r="H81" s="166">
        <f t="shared" si="3"/>
        <v>0</v>
      </c>
      <c r="I81" s="172">
        <f t="shared" si="4"/>
        <v>0</v>
      </c>
      <c r="J81" s="216"/>
      <c r="K81" s="228"/>
      <c r="L81" s="227"/>
      <c r="M81" s="229"/>
      <c r="O81" s="229"/>
    </row>
    <row r="82" spans="1:15" s="185" customFormat="1" ht="15.5">
      <c r="A82" s="174">
        <v>2211201</v>
      </c>
      <c r="B82" s="184" t="s">
        <v>99</v>
      </c>
      <c r="C82" s="176">
        <v>300000</v>
      </c>
      <c r="D82" s="1488">
        <v>2000000</v>
      </c>
      <c r="E82" s="235"/>
      <c r="F82" s="235"/>
      <c r="G82" s="235"/>
      <c r="H82" s="166">
        <f t="shared" si="3"/>
        <v>2000000</v>
      </c>
      <c r="I82" s="172">
        <f t="shared" si="4"/>
        <v>2000000</v>
      </c>
      <c r="J82" s="216"/>
      <c r="K82" s="228"/>
      <c r="L82" s="227"/>
      <c r="M82" s="229"/>
      <c r="O82" s="229"/>
    </row>
    <row r="83" spans="1:15" s="185" customFormat="1" ht="15.5" hidden="1">
      <c r="A83" s="174">
        <v>2211203</v>
      </c>
      <c r="B83" s="184" t="s">
        <v>100</v>
      </c>
      <c r="C83" s="176">
        <v>700000</v>
      </c>
      <c r="D83" s="1488"/>
      <c r="E83" s="235"/>
      <c r="F83" s="235"/>
      <c r="G83" s="235"/>
      <c r="H83" s="166">
        <f t="shared" si="3"/>
        <v>0</v>
      </c>
      <c r="I83" s="172">
        <f t="shared" si="4"/>
        <v>0</v>
      </c>
      <c r="J83" s="216"/>
      <c r="K83" s="228"/>
      <c r="L83" s="227"/>
      <c r="M83" s="229"/>
      <c r="O83" s="229"/>
    </row>
    <row r="84" spans="1:15" s="185" customFormat="1" ht="15.5">
      <c r="A84" s="174">
        <v>2211305</v>
      </c>
      <c r="B84" s="175" t="s">
        <v>103</v>
      </c>
      <c r="C84" s="176">
        <v>500000</v>
      </c>
      <c r="D84" s="1488">
        <v>2000000</v>
      </c>
      <c r="E84" s="235"/>
      <c r="F84" s="235"/>
      <c r="G84" s="235"/>
      <c r="H84" s="166">
        <f t="shared" si="3"/>
        <v>2000000</v>
      </c>
      <c r="I84" s="172">
        <f t="shared" si="4"/>
        <v>2000000</v>
      </c>
      <c r="J84" s="216"/>
      <c r="K84" s="228"/>
      <c r="L84" s="227"/>
      <c r="M84" s="229"/>
      <c r="O84" s="229"/>
    </row>
    <row r="85" spans="1:15" s="185" customFormat="1" ht="15.5" hidden="1">
      <c r="A85" s="174">
        <v>2211204</v>
      </c>
      <c r="B85" s="175" t="s">
        <v>101</v>
      </c>
      <c r="C85" s="176">
        <v>1954932</v>
      </c>
      <c r="D85" s="1488"/>
      <c r="E85" s="235"/>
      <c r="F85" s="235"/>
      <c r="G85" s="235"/>
      <c r="H85" s="166">
        <f t="shared" si="3"/>
        <v>0</v>
      </c>
      <c r="I85" s="172">
        <f t="shared" si="4"/>
        <v>0</v>
      </c>
      <c r="J85" s="216"/>
      <c r="K85" s="228"/>
      <c r="L85" s="227"/>
      <c r="M85" s="229"/>
      <c r="O85" s="229"/>
    </row>
    <row r="86" spans="1:15" s="185" customFormat="1" ht="15.5" hidden="1">
      <c r="A86" s="174">
        <v>2211301</v>
      </c>
      <c r="B86" s="175" t="s">
        <v>102</v>
      </c>
      <c r="C86" s="176">
        <v>200000</v>
      </c>
      <c r="D86" s="1488"/>
      <c r="E86" s="235"/>
      <c r="F86" s="235"/>
      <c r="G86" s="235"/>
      <c r="H86" s="166">
        <f t="shared" si="3"/>
        <v>0</v>
      </c>
      <c r="I86" s="172">
        <f t="shared" si="4"/>
        <v>0</v>
      </c>
      <c r="J86" s="216"/>
      <c r="K86" s="228"/>
      <c r="L86" s="227"/>
      <c r="M86" s="229"/>
      <c r="O86" s="229"/>
    </row>
    <row r="87" spans="1:15" s="185" customFormat="1" ht="15.5" hidden="1">
      <c r="A87" s="174">
        <v>2211310</v>
      </c>
      <c r="B87" s="184" t="s">
        <v>222</v>
      </c>
      <c r="C87" s="176">
        <v>0</v>
      </c>
      <c r="D87" s="1488"/>
      <c r="E87" s="235"/>
      <c r="F87" s="235"/>
      <c r="G87" s="235"/>
      <c r="H87" s="166">
        <f t="shared" si="3"/>
        <v>0</v>
      </c>
      <c r="I87" s="172">
        <f t="shared" si="4"/>
        <v>0</v>
      </c>
      <c r="J87" s="216"/>
      <c r="K87" s="228"/>
      <c r="L87" s="227"/>
      <c r="M87" s="229"/>
      <c r="O87" s="229"/>
    </row>
    <row r="88" spans="1:15" s="185" customFormat="1" ht="31">
      <c r="A88" s="174">
        <v>2211306</v>
      </c>
      <c r="B88" s="184" t="s">
        <v>223</v>
      </c>
      <c r="C88" s="176">
        <v>200000</v>
      </c>
      <c r="D88" s="1488">
        <v>649000</v>
      </c>
      <c r="E88" s="235"/>
      <c r="F88" s="235"/>
      <c r="G88" s="235"/>
      <c r="H88" s="166">
        <f t="shared" si="3"/>
        <v>649000</v>
      </c>
      <c r="I88" s="172">
        <f t="shared" si="4"/>
        <v>649000</v>
      </c>
      <c r="J88" s="216"/>
      <c r="K88" s="228"/>
      <c r="L88" s="227"/>
      <c r="M88" s="229"/>
      <c r="O88" s="229"/>
    </row>
    <row r="89" spans="1:15" s="185" customFormat="1" ht="31" hidden="1">
      <c r="A89" s="174">
        <v>2211308</v>
      </c>
      <c r="B89" s="184" t="s">
        <v>105</v>
      </c>
      <c r="C89" s="176">
        <v>200000</v>
      </c>
      <c r="D89" s="1488"/>
      <c r="E89" s="235"/>
      <c r="F89" s="235"/>
      <c r="G89" s="235"/>
      <c r="H89" s="166">
        <f t="shared" si="3"/>
        <v>0</v>
      </c>
      <c r="I89" s="172">
        <f t="shared" si="4"/>
        <v>0</v>
      </c>
      <c r="J89" s="216"/>
      <c r="K89" s="228"/>
      <c r="L89" s="227"/>
      <c r="M89" s="229"/>
      <c r="O89" s="229"/>
    </row>
    <row r="90" spans="1:15" s="185" customFormat="1" ht="15.5" hidden="1">
      <c r="A90" s="174">
        <v>2211320</v>
      </c>
      <c r="B90" s="175" t="s">
        <v>224</v>
      </c>
      <c r="C90" s="176">
        <v>400000</v>
      </c>
      <c r="D90" s="1488"/>
      <c r="E90" s="235"/>
      <c r="F90" s="235"/>
      <c r="G90" s="235"/>
      <c r="H90" s="166">
        <f t="shared" si="3"/>
        <v>0</v>
      </c>
      <c r="I90" s="172">
        <f t="shared" si="4"/>
        <v>0</v>
      </c>
      <c r="J90" s="216"/>
      <c r="K90" s="228"/>
      <c r="L90" s="227"/>
      <c r="M90" s="229"/>
      <c r="O90" s="229"/>
    </row>
    <row r="91" spans="1:15" s="185" customFormat="1" ht="15.5" hidden="1">
      <c r="A91" s="174">
        <v>2211323</v>
      </c>
      <c r="B91" s="184" t="s">
        <v>108</v>
      </c>
      <c r="C91" s="176">
        <v>0</v>
      </c>
      <c r="D91" s="1488"/>
      <c r="E91" s="235"/>
      <c r="F91" s="235"/>
      <c r="G91" s="235"/>
      <c r="H91" s="166">
        <f t="shared" si="3"/>
        <v>0</v>
      </c>
      <c r="I91" s="172">
        <f t="shared" si="4"/>
        <v>0</v>
      </c>
      <c r="J91" s="216"/>
      <c r="K91" s="228"/>
      <c r="L91" s="227"/>
      <c r="M91" s="229"/>
      <c r="O91" s="229"/>
    </row>
    <row r="92" spans="1:15" s="185" customFormat="1" ht="31" hidden="1">
      <c r="A92" s="174">
        <v>2211329</v>
      </c>
      <c r="B92" s="184" t="s">
        <v>225</v>
      </c>
      <c r="C92" s="176">
        <v>0</v>
      </c>
      <c r="D92" s="1488"/>
      <c r="E92" s="235"/>
      <c r="F92" s="235"/>
      <c r="G92" s="235"/>
      <c r="H92" s="166">
        <f t="shared" si="3"/>
        <v>0</v>
      </c>
      <c r="I92" s="172">
        <f t="shared" si="4"/>
        <v>0</v>
      </c>
      <c r="J92" s="216"/>
      <c r="K92" s="228"/>
      <c r="L92" s="227"/>
      <c r="M92" s="229"/>
      <c r="O92" s="229"/>
    </row>
    <row r="93" spans="1:15" s="185" customFormat="1" ht="15.5" hidden="1">
      <c r="A93" s="174">
        <v>2810205</v>
      </c>
      <c r="B93" s="175" t="s">
        <v>111</v>
      </c>
      <c r="C93" s="176">
        <v>500000</v>
      </c>
      <c r="D93" s="1488"/>
      <c r="E93" s="235"/>
      <c r="F93" s="235"/>
      <c r="G93" s="235"/>
      <c r="H93" s="166">
        <f t="shared" si="3"/>
        <v>0</v>
      </c>
      <c r="I93" s="172">
        <f t="shared" si="4"/>
        <v>0</v>
      </c>
      <c r="J93" s="216"/>
      <c r="K93" s="228"/>
      <c r="L93" s="227"/>
      <c r="M93" s="229"/>
      <c r="O93" s="229"/>
    </row>
    <row r="94" spans="1:15" s="185" customFormat="1" ht="15.5" hidden="1">
      <c r="A94" s="174">
        <v>2640402</v>
      </c>
      <c r="B94" s="175" t="s">
        <v>112</v>
      </c>
      <c r="C94" s="176">
        <v>200000</v>
      </c>
      <c r="D94" s="1488"/>
      <c r="E94" s="235"/>
      <c r="F94" s="235"/>
      <c r="G94" s="235"/>
      <c r="H94" s="166">
        <f t="shared" si="3"/>
        <v>0</v>
      </c>
      <c r="I94" s="172">
        <f t="shared" si="4"/>
        <v>0</v>
      </c>
      <c r="J94" s="216"/>
      <c r="K94" s="228"/>
      <c r="L94" s="227"/>
      <c r="M94" s="229"/>
      <c r="O94" s="229"/>
    </row>
    <row r="95" spans="1:15" s="185" customFormat="1" ht="15.5">
      <c r="A95" s="174">
        <v>2640403</v>
      </c>
      <c r="B95" s="175" t="s">
        <v>113</v>
      </c>
      <c r="C95" s="176">
        <v>0</v>
      </c>
      <c r="D95" s="1488">
        <v>1000000</v>
      </c>
      <c r="E95" s="235"/>
      <c r="F95" s="235"/>
      <c r="G95" s="235"/>
      <c r="H95" s="166">
        <f t="shared" si="3"/>
        <v>1000000</v>
      </c>
      <c r="I95" s="172">
        <f t="shared" si="4"/>
        <v>1000000</v>
      </c>
      <c r="J95" s="216"/>
      <c r="K95" s="228"/>
      <c r="L95" s="227"/>
      <c r="M95" s="229"/>
      <c r="O95" s="229"/>
    </row>
    <row r="96" spans="1:15" s="185" customFormat="1" ht="15.5" hidden="1">
      <c r="A96" s="174">
        <v>2640503</v>
      </c>
      <c r="B96" s="184" t="s">
        <v>226</v>
      </c>
      <c r="C96" s="176">
        <v>39000000</v>
      </c>
      <c r="D96" s="1488"/>
      <c r="E96" s="235"/>
      <c r="F96" s="235"/>
      <c r="G96" s="235"/>
      <c r="H96" s="166">
        <f t="shared" si="3"/>
        <v>0</v>
      </c>
      <c r="I96" s="172">
        <f t="shared" si="4"/>
        <v>0</v>
      </c>
      <c r="J96" s="216"/>
      <c r="K96" s="228"/>
      <c r="L96" s="227"/>
      <c r="M96" s="229"/>
      <c r="O96" s="229"/>
    </row>
    <row r="97" spans="1:15" s="185" customFormat="1" ht="15.5" hidden="1">
      <c r="A97" s="174">
        <v>2211399</v>
      </c>
      <c r="B97" s="184" t="s">
        <v>281</v>
      </c>
      <c r="C97" s="176">
        <v>0</v>
      </c>
      <c r="D97" s="1488"/>
      <c r="E97" s="235"/>
      <c r="F97" s="235"/>
      <c r="G97" s="235"/>
      <c r="H97" s="166">
        <f t="shared" si="3"/>
        <v>0</v>
      </c>
      <c r="I97" s="172">
        <f t="shared" si="4"/>
        <v>0</v>
      </c>
      <c r="J97" s="216"/>
      <c r="K97" s="228"/>
      <c r="L97" s="227"/>
      <c r="M97" s="229"/>
      <c r="O97" s="229"/>
    </row>
    <row r="98" spans="1:15" s="185" customFormat="1" ht="15.5" hidden="1">
      <c r="A98" s="188" t="s">
        <v>714</v>
      </c>
      <c r="B98" s="189" t="s">
        <v>924</v>
      </c>
      <c r="C98" s="176">
        <v>0</v>
      </c>
      <c r="D98" s="1488"/>
      <c r="E98" s="235"/>
      <c r="F98" s="235"/>
      <c r="G98" s="235"/>
      <c r="H98" s="166">
        <f t="shared" si="3"/>
        <v>0</v>
      </c>
      <c r="I98" s="172">
        <f t="shared" si="4"/>
        <v>0</v>
      </c>
      <c r="J98" s="216"/>
      <c r="K98" s="228"/>
      <c r="L98" s="227"/>
      <c r="M98" s="229"/>
      <c r="O98" s="229"/>
    </row>
    <row r="99" spans="1:15" s="185" customFormat="1" ht="15.5" hidden="1">
      <c r="A99" s="174">
        <v>3110902</v>
      </c>
      <c r="B99" s="184" t="s">
        <v>715</v>
      </c>
      <c r="C99" s="176">
        <v>3000000</v>
      </c>
      <c r="D99" s="1488"/>
      <c r="E99" s="235"/>
      <c r="F99" s="235"/>
      <c r="G99" s="235"/>
      <c r="H99" s="166">
        <f t="shared" si="3"/>
        <v>0</v>
      </c>
      <c r="I99" s="172">
        <f t="shared" si="4"/>
        <v>0</v>
      </c>
      <c r="J99" s="216"/>
      <c r="K99" s="228"/>
      <c r="L99" s="227"/>
      <c r="M99" s="229"/>
      <c r="O99" s="229"/>
    </row>
    <row r="100" spans="1:15" s="185" customFormat="1" ht="15.5">
      <c r="A100" s="190">
        <v>3111001</v>
      </c>
      <c r="B100" s="191" t="s">
        <v>117</v>
      </c>
      <c r="C100" s="176">
        <v>1800000</v>
      </c>
      <c r="D100" s="1488">
        <v>1000000</v>
      </c>
      <c r="E100" s="235"/>
      <c r="F100" s="235"/>
      <c r="G100" s="235"/>
      <c r="H100" s="166">
        <f t="shared" si="3"/>
        <v>1000000</v>
      </c>
      <c r="I100" s="172">
        <f t="shared" si="4"/>
        <v>1000000</v>
      </c>
      <c r="J100" s="216"/>
      <c r="K100" s="228"/>
      <c r="L100" s="227"/>
      <c r="M100" s="229"/>
      <c r="O100" s="229"/>
    </row>
    <row r="101" spans="1:15" s="185" customFormat="1" ht="15.5">
      <c r="A101" s="174">
        <v>3111002</v>
      </c>
      <c r="B101" s="184" t="s">
        <v>716</v>
      </c>
      <c r="C101" s="176">
        <v>0</v>
      </c>
      <c r="D101" s="1488"/>
      <c r="E101" s="235"/>
      <c r="F101" s="235">
        <v>1800000</v>
      </c>
      <c r="G101" s="235"/>
      <c r="H101" s="166">
        <f t="shared" si="3"/>
        <v>1800000</v>
      </c>
      <c r="I101" s="172">
        <f t="shared" si="4"/>
        <v>1800000</v>
      </c>
      <c r="J101" s="216"/>
      <c r="K101" s="228"/>
      <c r="L101" s="227"/>
      <c r="M101" s="229"/>
      <c r="O101" s="229"/>
    </row>
    <row r="102" spans="1:15" s="185" customFormat="1" ht="31">
      <c r="A102" s="174">
        <v>3111003</v>
      </c>
      <c r="B102" s="184" t="s">
        <v>119</v>
      </c>
      <c r="C102" s="176">
        <v>150000</v>
      </c>
      <c r="D102" s="1488">
        <v>2000000</v>
      </c>
      <c r="E102" s="235"/>
      <c r="F102" s="235"/>
      <c r="G102" s="235"/>
      <c r="H102" s="166">
        <f t="shared" si="3"/>
        <v>2000000</v>
      </c>
      <c r="I102" s="172">
        <f t="shared" si="4"/>
        <v>2000000</v>
      </c>
      <c r="J102" s="216"/>
      <c r="K102" s="228"/>
      <c r="L102" s="227"/>
      <c r="M102" s="229"/>
      <c r="O102" s="229"/>
    </row>
    <row r="103" spans="1:15" s="185" customFormat="1" ht="15.5" hidden="1">
      <c r="A103" s="174">
        <v>3111107</v>
      </c>
      <c r="B103" s="175" t="s">
        <v>120</v>
      </c>
      <c r="C103" s="176">
        <v>64072</v>
      </c>
      <c r="D103" s="1488"/>
      <c r="E103" s="235"/>
      <c r="F103" s="235"/>
      <c r="G103" s="235"/>
      <c r="H103" s="166">
        <f t="shared" si="3"/>
        <v>0</v>
      </c>
      <c r="I103" s="172">
        <f t="shared" si="4"/>
        <v>0</v>
      </c>
      <c r="J103" s="216"/>
      <c r="K103" s="228"/>
      <c r="L103" s="227"/>
      <c r="M103" s="229"/>
      <c r="O103" s="229"/>
    </row>
    <row r="104" spans="1:15" s="185" customFormat="1" ht="15.5" hidden="1">
      <c r="A104" s="174">
        <v>3111112</v>
      </c>
      <c r="B104" s="184" t="s">
        <v>717</v>
      </c>
      <c r="C104" s="176">
        <v>500000</v>
      </c>
      <c r="D104" s="1488"/>
      <c r="E104" s="235"/>
      <c r="F104" s="235"/>
      <c r="G104" s="235"/>
      <c r="H104" s="166">
        <f t="shared" si="3"/>
        <v>0</v>
      </c>
      <c r="I104" s="172">
        <f t="shared" si="4"/>
        <v>0</v>
      </c>
      <c r="J104" s="216"/>
      <c r="K104" s="228"/>
      <c r="L104" s="227"/>
      <c r="M104" s="229"/>
      <c r="O104" s="229"/>
    </row>
    <row r="105" spans="1:15" s="185" customFormat="1" ht="15.5" hidden="1">
      <c r="A105" s="174">
        <v>3111305</v>
      </c>
      <c r="B105" s="175" t="s">
        <v>718</v>
      </c>
      <c r="C105" s="176">
        <v>250000</v>
      </c>
      <c r="D105" s="1488"/>
      <c r="E105" s="235"/>
      <c r="F105" s="235"/>
      <c r="G105" s="235"/>
      <c r="H105" s="166">
        <f t="shared" si="3"/>
        <v>0</v>
      </c>
      <c r="I105" s="172">
        <f t="shared" si="4"/>
        <v>0</v>
      </c>
      <c r="J105" s="216"/>
      <c r="K105" s="228"/>
      <c r="L105" s="227"/>
      <c r="M105" s="229"/>
      <c r="O105" s="229"/>
    </row>
    <row r="106" spans="1:15" s="185" customFormat="1" ht="15.5">
      <c r="A106" s="174">
        <v>3111401</v>
      </c>
      <c r="B106" s="175" t="s">
        <v>719</v>
      </c>
      <c r="C106" s="176">
        <v>200000</v>
      </c>
      <c r="D106" s="1488">
        <v>500000</v>
      </c>
      <c r="E106" s="235"/>
      <c r="F106" s="235"/>
      <c r="G106" s="235"/>
      <c r="H106" s="166">
        <f t="shared" si="3"/>
        <v>500000</v>
      </c>
      <c r="I106" s="172">
        <f t="shared" si="4"/>
        <v>500000</v>
      </c>
      <c r="J106" s="216"/>
      <c r="K106" s="228"/>
      <c r="L106" s="227"/>
      <c r="M106" s="229"/>
      <c r="O106" s="229"/>
    </row>
    <row r="107" spans="1:15" s="185" customFormat="1" ht="15.5" hidden="1">
      <c r="A107" s="174">
        <v>3111403</v>
      </c>
      <c r="B107" s="175" t="s">
        <v>232</v>
      </c>
      <c r="C107" s="176">
        <v>0</v>
      </c>
      <c r="D107" s="1488"/>
      <c r="E107" s="235"/>
      <c r="F107" s="235"/>
      <c r="G107" s="235"/>
      <c r="H107" s="166">
        <f t="shared" si="3"/>
        <v>0</v>
      </c>
      <c r="I107" s="172">
        <f t="shared" si="4"/>
        <v>0</v>
      </c>
      <c r="J107" s="216"/>
      <c r="K107" s="228"/>
      <c r="L107" s="227"/>
      <c r="M107" s="229"/>
      <c r="O107" s="229"/>
    </row>
    <row r="108" spans="1:15" s="185" customFormat="1" ht="15.5" hidden="1">
      <c r="A108" s="174">
        <v>3111499</v>
      </c>
      <c r="B108" s="175" t="s">
        <v>233</v>
      </c>
      <c r="C108" s="176">
        <v>700000</v>
      </c>
      <c r="D108" s="1488"/>
      <c r="E108" s="235"/>
      <c r="F108" s="235"/>
      <c r="G108" s="235"/>
      <c r="H108" s="166">
        <f t="shared" si="3"/>
        <v>0</v>
      </c>
      <c r="I108" s="172">
        <f t="shared" si="4"/>
        <v>0</v>
      </c>
      <c r="J108" s="216"/>
      <c r="K108" s="228"/>
      <c r="L108" s="227"/>
      <c r="M108" s="229"/>
      <c r="O108" s="229"/>
    </row>
    <row r="109" spans="1:15" s="185" customFormat="1" ht="31" hidden="1">
      <c r="A109" s="174">
        <v>3111004</v>
      </c>
      <c r="B109" s="184" t="s">
        <v>234</v>
      </c>
      <c r="C109" s="176">
        <v>0</v>
      </c>
      <c r="D109" s="1488"/>
      <c r="E109" s="235"/>
      <c r="F109" s="235"/>
      <c r="G109" s="235"/>
      <c r="H109" s="166">
        <f t="shared" si="3"/>
        <v>0</v>
      </c>
      <c r="I109" s="172">
        <f t="shared" si="4"/>
        <v>0</v>
      </c>
      <c r="J109" s="216"/>
      <c r="K109" s="228"/>
      <c r="L109" s="227"/>
      <c r="M109" s="229"/>
      <c r="O109" s="229"/>
    </row>
    <row r="110" spans="1:15" s="185" customFormat="1" ht="15.5" hidden="1">
      <c r="A110" s="186">
        <v>3111005</v>
      </c>
      <c r="B110" s="187" t="s">
        <v>235</v>
      </c>
      <c r="C110" s="176">
        <v>0</v>
      </c>
      <c r="D110" s="1488"/>
      <c r="E110" s="235"/>
      <c r="F110" s="235"/>
      <c r="G110" s="235"/>
      <c r="H110" s="166">
        <f t="shared" si="3"/>
        <v>0</v>
      </c>
      <c r="I110" s="172">
        <f t="shared" si="4"/>
        <v>0</v>
      </c>
      <c r="J110" s="216"/>
      <c r="K110" s="228"/>
      <c r="L110" s="227"/>
      <c r="M110" s="229"/>
      <c r="O110" s="229"/>
    </row>
    <row r="111" spans="1:15" s="185" customFormat="1" ht="15.5" hidden="1">
      <c r="A111" s="186">
        <v>3110704</v>
      </c>
      <c r="B111" s="187" t="s">
        <v>720</v>
      </c>
      <c r="C111" s="176">
        <v>0</v>
      </c>
      <c r="D111" s="1488"/>
      <c r="E111" s="235"/>
      <c r="F111" s="235"/>
      <c r="G111" s="235"/>
      <c r="H111" s="166">
        <f t="shared" si="3"/>
        <v>0</v>
      </c>
      <c r="I111" s="172">
        <f t="shared" si="4"/>
        <v>0</v>
      </c>
      <c r="J111" s="216"/>
      <c r="K111" s="228"/>
      <c r="L111" s="227"/>
      <c r="M111" s="229"/>
      <c r="O111" s="229"/>
    </row>
    <row r="112" spans="1:15" s="185" customFormat="1" ht="15.5" hidden="1">
      <c r="A112" s="174">
        <v>3110701</v>
      </c>
      <c r="B112" s="175" t="s">
        <v>126</v>
      </c>
      <c r="C112" s="176">
        <v>0</v>
      </c>
      <c r="D112" s="1488"/>
      <c r="E112" s="235"/>
      <c r="F112" s="235"/>
      <c r="G112" s="235"/>
      <c r="H112" s="166">
        <f t="shared" si="3"/>
        <v>0</v>
      </c>
      <c r="I112" s="172">
        <f t="shared" si="4"/>
        <v>0</v>
      </c>
      <c r="J112" s="216"/>
      <c r="K112" s="228"/>
      <c r="L112" s="227"/>
      <c r="M112" s="229"/>
      <c r="O112" s="229"/>
    </row>
    <row r="113" spans="1:15" s="185" customFormat="1" ht="31">
      <c r="A113" s="473">
        <v>2640503</v>
      </c>
      <c r="B113" s="611" t="s">
        <v>925</v>
      </c>
      <c r="C113" s="176">
        <v>0</v>
      </c>
      <c r="D113" s="1488">
        <v>41250000</v>
      </c>
      <c r="E113" s="235"/>
      <c r="F113" s="235"/>
      <c r="G113" s="235"/>
      <c r="H113" s="166">
        <f t="shared" si="3"/>
        <v>41250000</v>
      </c>
      <c r="I113" s="172">
        <f t="shared" si="4"/>
        <v>41250000</v>
      </c>
      <c r="J113" s="216"/>
      <c r="K113" s="228"/>
      <c r="L113" s="227"/>
      <c r="M113" s="229"/>
      <c r="O113" s="229"/>
    </row>
    <row r="114" spans="1:15" s="185" customFormat="1" ht="15.5">
      <c r="A114" s="192"/>
      <c r="B114" s="193" t="s">
        <v>128</v>
      </c>
      <c r="C114" s="166">
        <v>300000</v>
      </c>
      <c r="D114" s="178">
        <f>SUM(D21:D113)</f>
        <v>136371611</v>
      </c>
      <c r="E114" s="178">
        <f>SUM(E21:E113)</f>
        <v>9055000</v>
      </c>
      <c r="F114" s="178">
        <f>SUM(F21:F113)</f>
        <v>3900000</v>
      </c>
      <c r="G114" s="178">
        <f>SUM(G21:G113)</f>
        <v>1605000</v>
      </c>
      <c r="H114" s="166">
        <f t="shared" si="3"/>
        <v>150931611</v>
      </c>
      <c r="I114" s="172">
        <f t="shared" si="4"/>
        <v>150931611</v>
      </c>
      <c r="J114" s="216"/>
      <c r="K114" s="228"/>
      <c r="L114" s="227"/>
      <c r="M114" s="229"/>
      <c r="O114" s="229"/>
    </row>
    <row r="115" spans="1:15" s="185" customFormat="1" ht="15.5">
      <c r="A115" s="174"/>
      <c r="B115" s="181" t="s">
        <v>129</v>
      </c>
      <c r="C115" s="182">
        <v>89539316</v>
      </c>
      <c r="D115" s="1487"/>
      <c r="E115" s="182"/>
      <c r="F115" s="182"/>
      <c r="G115" s="182"/>
      <c r="H115" s="166"/>
      <c r="I115" s="172"/>
      <c r="J115" s="216"/>
      <c r="K115" s="228"/>
      <c r="L115" s="227"/>
      <c r="M115" s="229"/>
      <c r="O115" s="229"/>
    </row>
    <row r="116" spans="1:15" s="185" customFormat="1" ht="15.5">
      <c r="A116" s="174">
        <v>2220101</v>
      </c>
      <c r="B116" s="175" t="s">
        <v>130</v>
      </c>
      <c r="C116" s="176"/>
      <c r="D116" s="231">
        <v>1000000</v>
      </c>
      <c r="E116" s="176"/>
      <c r="F116" s="176"/>
      <c r="G116" s="176"/>
      <c r="H116" s="166">
        <f t="shared" si="3"/>
        <v>1000000</v>
      </c>
      <c r="I116" s="172">
        <f t="shared" si="4"/>
        <v>1000000</v>
      </c>
      <c r="J116" s="216"/>
      <c r="K116" s="228"/>
      <c r="L116" s="227"/>
      <c r="M116" s="229"/>
      <c r="O116" s="229"/>
    </row>
    <row r="117" spans="1:15" s="185" customFormat="1" ht="15.5" hidden="1">
      <c r="A117" s="174">
        <v>2220103</v>
      </c>
      <c r="B117" s="175" t="s">
        <v>131</v>
      </c>
      <c r="C117" s="176">
        <v>1200000</v>
      </c>
      <c r="D117" s="231"/>
      <c r="E117" s="176"/>
      <c r="F117" s="176"/>
      <c r="G117" s="176"/>
      <c r="H117" s="166">
        <f t="shared" si="3"/>
        <v>0</v>
      </c>
      <c r="I117" s="172">
        <f t="shared" si="4"/>
        <v>0</v>
      </c>
      <c r="J117" s="216"/>
      <c r="K117" s="228"/>
      <c r="L117" s="227"/>
      <c r="M117" s="229"/>
      <c r="O117" s="229"/>
    </row>
    <row r="118" spans="1:15" s="185" customFormat="1" ht="31" hidden="1">
      <c r="A118" s="174">
        <v>2220201</v>
      </c>
      <c r="B118" s="184" t="s">
        <v>132</v>
      </c>
      <c r="C118" s="176">
        <v>0</v>
      </c>
      <c r="D118" s="231"/>
      <c r="E118" s="176"/>
      <c r="F118" s="176"/>
      <c r="G118" s="176"/>
      <c r="H118" s="166">
        <f t="shared" si="3"/>
        <v>0</v>
      </c>
      <c r="I118" s="172">
        <f t="shared" si="4"/>
        <v>0</v>
      </c>
      <c r="J118" s="216"/>
      <c r="K118" s="228"/>
      <c r="L118" s="227"/>
      <c r="M118" s="229"/>
      <c r="O118" s="229"/>
    </row>
    <row r="119" spans="1:15" s="185" customFormat="1" ht="15.5" hidden="1">
      <c r="A119" s="174">
        <v>2220202</v>
      </c>
      <c r="B119" s="184" t="s">
        <v>133</v>
      </c>
      <c r="C119" s="176">
        <v>0</v>
      </c>
      <c r="D119" s="231"/>
      <c r="E119" s="176"/>
      <c r="F119" s="176"/>
      <c r="G119" s="176"/>
      <c r="H119" s="166">
        <f t="shared" si="3"/>
        <v>0</v>
      </c>
      <c r="I119" s="172">
        <f t="shared" si="4"/>
        <v>0</v>
      </c>
      <c r="J119" s="216"/>
      <c r="K119" s="228"/>
      <c r="L119" s="227"/>
      <c r="M119" s="229"/>
      <c r="O119" s="229"/>
    </row>
    <row r="120" spans="1:15" s="185" customFormat="1" ht="15.5" hidden="1">
      <c r="A120" s="174">
        <v>2220203</v>
      </c>
      <c r="B120" s="175" t="s">
        <v>134</v>
      </c>
      <c r="C120" s="176">
        <v>550000</v>
      </c>
      <c r="D120" s="231"/>
      <c r="E120" s="176"/>
      <c r="F120" s="176"/>
      <c r="G120" s="176"/>
      <c r="H120" s="166">
        <f t="shared" si="3"/>
        <v>0</v>
      </c>
      <c r="I120" s="172">
        <f t="shared" si="4"/>
        <v>0</v>
      </c>
      <c r="J120" s="216"/>
      <c r="K120" s="228"/>
      <c r="L120" s="227"/>
      <c r="M120" s="229"/>
      <c r="O120" s="229"/>
    </row>
    <row r="121" spans="1:15" s="185" customFormat="1" ht="15.5" hidden="1">
      <c r="A121" s="174">
        <v>2220204</v>
      </c>
      <c r="B121" s="184" t="s">
        <v>135</v>
      </c>
      <c r="C121" s="176">
        <v>0</v>
      </c>
      <c r="D121" s="231"/>
      <c r="E121" s="176"/>
      <c r="F121" s="176"/>
      <c r="G121" s="176"/>
      <c r="H121" s="166">
        <f t="shared" si="3"/>
        <v>0</v>
      </c>
      <c r="I121" s="172">
        <f t="shared" si="4"/>
        <v>0</v>
      </c>
      <c r="J121" s="216"/>
      <c r="K121" s="228"/>
      <c r="L121" s="227"/>
      <c r="M121" s="229"/>
      <c r="O121" s="229"/>
    </row>
    <row r="122" spans="1:15" s="185" customFormat="1" ht="31">
      <c r="A122" s="174">
        <v>2220205</v>
      </c>
      <c r="B122" s="184" t="s">
        <v>926</v>
      </c>
      <c r="C122" s="176">
        <v>0</v>
      </c>
      <c r="D122" s="231">
        <v>1800000</v>
      </c>
      <c r="E122" s="176"/>
      <c r="F122" s="176"/>
      <c r="G122" s="176"/>
      <c r="H122" s="166">
        <f t="shared" si="3"/>
        <v>1800000</v>
      </c>
      <c r="I122" s="172">
        <f t="shared" si="4"/>
        <v>1800000</v>
      </c>
      <c r="J122" s="216"/>
      <c r="K122" s="228"/>
      <c r="L122" s="227"/>
      <c r="M122" s="229"/>
      <c r="O122" s="229"/>
    </row>
    <row r="123" spans="1:15" s="185" customFormat="1" ht="15.5" hidden="1">
      <c r="A123" s="174">
        <v>2220209</v>
      </c>
      <c r="B123" s="175" t="s">
        <v>137</v>
      </c>
      <c r="C123" s="176">
        <v>0</v>
      </c>
      <c r="D123" s="231"/>
      <c r="E123" s="176"/>
      <c r="F123" s="176"/>
      <c r="G123" s="176"/>
      <c r="H123" s="166">
        <f t="shared" si="3"/>
        <v>0</v>
      </c>
      <c r="I123" s="172">
        <f t="shared" si="4"/>
        <v>0</v>
      </c>
      <c r="J123" s="216"/>
      <c r="K123" s="228"/>
      <c r="L123" s="227"/>
      <c r="M123" s="229"/>
      <c r="O123" s="229"/>
    </row>
    <row r="124" spans="1:15" s="185" customFormat="1" ht="15.5">
      <c r="A124" s="174">
        <v>2220210</v>
      </c>
      <c r="B124" s="184" t="s">
        <v>138</v>
      </c>
      <c r="C124" s="176">
        <v>700000</v>
      </c>
      <c r="D124" s="231">
        <v>500000</v>
      </c>
      <c r="E124" s="176"/>
      <c r="F124" s="176"/>
      <c r="G124" s="176"/>
      <c r="H124" s="166">
        <f t="shared" si="3"/>
        <v>500000</v>
      </c>
      <c r="I124" s="172">
        <f t="shared" si="4"/>
        <v>500000</v>
      </c>
      <c r="J124" s="216"/>
      <c r="K124" s="228"/>
      <c r="L124" s="227"/>
      <c r="M124" s="229"/>
      <c r="O124" s="229"/>
    </row>
    <row r="125" spans="1:15" s="185" customFormat="1" ht="15.5" hidden="1">
      <c r="A125" s="174">
        <v>2220299</v>
      </c>
      <c r="B125" s="175" t="s">
        <v>139</v>
      </c>
      <c r="C125" s="176">
        <v>500000</v>
      </c>
      <c r="D125" s="231"/>
      <c r="E125" s="176"/>
      <c r="F125" s="176"/>
      <c r="G125" s="176"/>
      <c r="H125" s="166">
        <f t="shared" si="3"/>
        <v>0</v>
      </c>
      <c r="I125" s="172">
        <f t="shared" si="4"/>
        <v>0</v>
      </c>
      <c r="J125" s="216"/>
      <c r="K125" s="228"/>
      <c r="L125" s="227"/>
      <c r="M125" s="229"/>
      <c r="O125" s="229"/>
    </row>
    <row r="126" spans="1:15" s="185" customFormat="1" ht="15.5" hidden="1">
      <c r="A126" s="174">
        <v>4130299</v>
      </c>
      <c r="B126" s="175" t="s">
        <v>237</v>
      </c>
      <c r="C126" s="176">
        <v>0</v>
      </c>
      <c r="D126" s="231"/>
      <c r="E126" s="176"/>
      <c r="F126" s="176"/>
      <c r="G126" s="176"/>
      <c r="H126" s="166">
        <f t="shared" ref="H126:H133" si="5">SUM(D126:G126)</f>
        <v>0</v>
      </c>
      <c r="I126" s="172">
        <f t="shared" ref="I126:I135" si="6">SUM(H126)</f>
        <v>0</v>
      </c>
      <c r="J126" s="216"/>
      <c r="K126" s="228"/>
      <c r="L126" s="227"/>
      <c r="M126" s="229"/>
      <c r="O126" s="229"/>
    </row>
    <row r="127" spans="1:15" s="185" customFormat="1" ht="15.5">
      <c r="A127" s="174">
        <v>2211399</v>
      </c>
      <c r="B127" s="175" t="s">
        <v>927</v>
      </c>
      <c r="C127" s="176">
        <v>0</v>
      </c>
      <c r="D127" s="231">
        <v>5000000</v>
      </c>
      <c r="E127" s="176"/>
      <c r="F127" s="176"/>
      <c r="G127" s="176"/>
      <c r="H127" s="166">
        <f t="shared" si="5"/>
        <v>5000000</v>
      </c>
      <c r="I127" s="172">
        <f t="shared" si="6"/>
        <v>5000000</v>
      </c>
      <c r="J127" s="216"/>
      <c r="K127" s="228"/>
      <c r="L127" s="227"/>
      <c r="M127" s="229"/>
      <c r="O127" s="229"/>
    </row>
    <row r="128" spans="1:15" s="185" customFormat="1" ht="15.5">
      <c r="A128" s="192"/>
      <c r="B128" s="193" t="s">
        <v>128</v>
      </c>
      <c r="C128" s="166">
        <v>0</v>
      </c>
      <c r="D128" s="178">
        <f>SUM(D116:D127)</f>
        <v>8300000</v>
      </c>
      <c r="E128" s="178">
        <f t="shared" ref="E128:G128" si="7">SUM(E116:E127)</f>
        <v>0</v>
      </c>
      <c r="F128" s="178">
        <f t="shared" si="7"/>
        <v>0</v>
      </c>
      <c r="G128" s="178">
        <f t="shared" si="7"/>
        <v>0</v>
      </c>
      <c r="H128" s="166">
        <f t="shared" si="5"/>
        <v>8300000</v>
      </c>
      <c r="I128" s="172">
        <f t="shared" si="6"/>
        <v>8300000</v>
      </c>
      <c r="J128" s="216"/>
      <c r="K128" s="228"/>
      <c r="L128" s="227"/>
      <c r="M128" s="229"/>
      <c r="O128" s="229"/>
    </row>
    <row r="129" spans="1:39" s="185" customFormat="1" ht="15.5">
      <c r="A129" s="174"/>
      <c r="B129" s="175" t="s">
        <v>141</v>
      </c>
      <c r="C129" s="176">
        <v>877000</v>
      </c>
      <c r="D129" s="1488"/>
      <c r="E129" s="235"/>
      <c r="F129" s="235"/>
      <c r="G129" s="235"/>
      <c r="H129" s="166"/>
      <c r="I129" s="172"/>
      <c r="J129" s="216"/>
      <c r="K129" s="228"/>
      <c r="L129" s="227"/>
      <c r="M129" s="229"/>
      <c r="O129" s="229"/>
    </row>
    <row r="130" spans="1:39" s="185" customFormat="1" ht="15.5" hidden="1">
      <c r="A130" s="174">
        <v>4130299</v>
      </c>
      <c r="B130" s="175" t="s">
        <v>722</v>
      </c>
      <c r="C130" s="182">
        <v>3827000</v>
      </c>
      <c r="D130" s="1488"/>
      <c r="E130" s="1599"/>
      <c r="F130" s="235"/>
      <c r="G130" s="235"/>
      <c r="H130" s="166">
        <f t="shared" si="5"/>
        <v>0</v>
      </c>
      <c r="I130" s="172">
        <f t="shared" si="6"/>
        <v>0</v>
      </c>
      <c r="J130" s="247"/>
      <c r="K130" s="228"/>
      <c r="L130" s="227"/>
      <c r="M130" s="229"/>
      <c r="O130" s="229"/>
    </row>
    <row r="131" spans="1:39" s="214" customFormat="1" ht="31">
      <c r="A131" s="1688">
        <v>2640599</v>
      </c>
      <c r="B131" s="233" t="s">
        <v>928</v>
      </c>
      <c r="C131" s="234"/>
      <c r="D131" s="1488">
        <v>352500000</v>
      </c>
      <c r="E131" s="235"/>
      <c r="F131" s="235"/>
      <c r="G131" s="235"/>
      <c r="H131" s="166">
        <f t="shared" si="5"/>
        <v>352500000</v>
      </c>
      <c r="I131" s="172">
        <f t="shared" si="6"/>
        <v>352500000</v>
      </c>
      <c r="J131" s="249"/>
      <c r="K131" s="250"/>
      <c r="L131" s="251"/>
      <c r="M131" s="252"/>
      <c r="O131" s="252"/>
    </row>
    <row r="132" spans="1:39" s="185" customFormat="1" ht="15.5" hidden="1">
      <c r="A132" s="236">
        <v>3111504</v>
      </c>
      <c r="B132" s="237" t="s">
        <v>143</v>
      </c>
      <c r="C132" s="176">
        <v>2000000</v>
      </c>
      <c r="D132" s="1488"/>
      <c r="E132" s="235"/>
      <c r="F132" s="235"/>
      <c r="G132" s="235"/>
      <c r="H132" s="166">
        <f t="shared" si="5"/>
        <v>0</v>
      </c>
      <c r="I132" s="172">
        <f t="shared" si="6"/>
        <v>0</v>
      </c>
      <c r="J132" s="216"/>
      <c r="K132" s="228"/>
      <c r="L132" s="227"/>
      <c r="M132" s="229"/>
      <c r="O132" s="229"/>
    </row>
    <row r="133" spans="1:39" s="185" customFormat="1" ht="15.5">
      <c r="A133" s="194"/>
      <c r="B133" s="195" t="s">
        <v>128</v>
      </c>
      <c r="C133" s="166">
        <v>0</v>
      </c>
      <c r="D133" s="178">
        <f>SUM(D130:D132)</f>
        <v>352500000</v>
      </c>
      <c r="E133" s="178">
        <f>SUM(E130:E132)</f>
        <v>0</v>
      </c>
      <c r="F133" s="178">
        <f>SUM(F130:F132)</f>
        <v>0</v>
      </c>
      <c r="G133" s="178">
        <f>SUM(G130:G132)</f>
        <v>0</v>
      </c>
      <c r="H133" s="166">
        <f t="shared" si="5"/>
        <v>352500000</v>
      </c>
      <c r="I133" s="172">
        <f t="shared" si="6"/>
        <v>352500000</v>
      </c>
      <c r="J133" s="216"/>
      <c r="K133" s="228"/>
      <c r="L133" s="227"/>
      <c r="M133" s="229"/>
      <c r="O133" s="229"/>
    </row>
    <row r="134" spans="1:39" s="185" customFormat="1" ht="15.5">
      <c r="A134" s="186"/>
      <c r="B134" s="187"/>
      <c r="C134" s="176"/>
      <c r="D134" s="1487"/>
      <c r="E134" s="176"/>
      <c r="F134" s="176"/>
      <c r="G134" s="176"/>
      <c r="H134" s="166"/>
      <c r="I134" s="172"/>
      <c r="J134" s="216"/>
      <c r="K134" s="228"/>
      <c r="L134" s="227"/>
      <c r="M134" s="229"/>
      <c r="O134" s="229"/>
    </row>
    <row r="135" spans="1:39" s="185" customFormat="1" ht="15.5">
      <c r="A135" s="196"/>
      <c r="B135" s="197" t="s">
        <v>13</v>
      </c>
      <c r="C135" s="167">
        <v>500000</v>
      </c>
      <c r="D135" s="179">
        <f>SUM(D133+D128+D114+D19)</f>
        <v>746575459</v>
      </c>
      <c r="E135" s="179">
        <f>SUM(E133+E128+E114+E19)</f>
        <v>21575000</v>
      </c>
      <c r="F135" s="179">
        <f>SUM(F133+F128+F114+F19)</f>
        <v>4100000</v>
      </c>
      <c r="G135" s="179">
        <f>SUM(G133+G128+G114+G19)</f>
        <v>6205000</v>
      </c>
      <c r="H135" s="179">
        <f>SUM(H133+H128+H114+H19)</f>
        <v>778455459</v>
      </c>
      <c r="I135" s="172">
        <f t="shared" si="6"/>
        <v>778455459</v>
      </c>
      <c r="J135" s="216"/>
      <c r="K135" s="228"/>
      <c r="L135" s="227"/>
      <c r="M135" s="229"/>
      <c r="O135" s="229"/>
    </row>
    <row r="136" spans="1:39" s="185" customFormat="1" ht="15.5">
      <c r="A136" s="238"/>
      <c r="B136" s="239"/>
      <c r="C136" s="200"/>
      <c r="D136" s="200"/>
      <c r="E136" s="200"/>
      <c r="F136" s="200"/>
      <c r="G136" s="200"/>
      <c r="H136" s="240"/>
      <c r="I136" s="240"/>
      <c r="J136" s="216"/>
      <c r="K136" s="226"/>
      <c r="M136" s="229"/>
      <c r="O136" s="229"/>
    </row>
    <row r="137" spans="1:39" s="185" customFormat="1" ht="15.5">
      <c r="A137" s="241"/>
      <c r="B137" s="198" t="s">
        <v>144</v>
      </c>
      <c r="C137" s="200"/>
      <c r="D137" s="200"/>
      <c r="E137" s="200"/>
      <c r="F137" s="200"/>
      <c r="G137" s="200"/>
      <c r="H137" s="200"/>
      <c r="I137" s="240">
        <f>SUM(I135)</f>
        <v>778455459</v>
      </c>
      <c r="J137" s="216"/>
      <c r="K137" s="226"/>
      <c r="L137" s="226"/>
      <c r="M137" s="253"/>
      <c r="N137" s="226"/>
      <c r="O137" s="253"/>
      <c r="P137" s="226"/>
      <c r="Q137" s="226"/>
      <c r="R137" s="226"/>
      <c r="S137" s="253"/>
      <c r="T137" s="253"/>
      <c r="U137" s="253"/>
      <c r="V137" s="226"/>
      <c r="W137" s="226"/>
      <c r="X137" s="226"/>
      <c r="Y137" s="226"/>
      <c r="Z137" s="253"/>
      <c r="AA137" s="256"/>
      <c r="AB137" s="253"/>
      <c r="AC137" s="253"/>
      <c r="AD137" s="253"/>
      <c r="AE137" s="253"/>
      <c r="AF137" s="253"/>
      <c r="AG137" s="253"/>
      <c r="AH137" s="253"/>
      <c r="AI137" s="253"/>
      <c r="AJ137" s="253"/>
      <c r="AK137" s="253"/>
      <c r="AL137" s="253"/>
      <c r="AM137" s="253" t="e">
        <f>#REF!</f>
        <v>#REF!</v>
      </c>
    </row>
    <row r="138" spans="1:39" s="185" customFormat="1" ht="15.5">
      <c r="A138" s="241"/>
      <c r="B138" s="198" t="s">
        <v>145</v>
      </c>
      <c r="C138" s="200"/>
      <c r="D138" s="200"/>
      <c r="E138" s="200"/>
      <c r="F138" s="200"/>
      <c r="G138" s="200"/>
      <c r="H138" s="200"/>
      <c r="I138" s="240">
        <f>SUM(I128+I114+I19)</f>
        <v>425955459</v>
      </c>
      <c r="J138" s="216"/>
      <c r="K138" s="228"/>
      <c r="L138" s="226"/>
      <c r="M138" s="253"/>
      <c r="N138" s="226"/>
      <c r="O138" s="253"/>
      <c r="P138" s="226"/>
      <c r="Q138" s="226"/>
      <c r="R138" s="226"/>
      <c r="S138" s="253"/>
      <c r="T138" s="253"/>
      <c r="U138" s="226"/>
      <c r="V138" s="226"/>
      <c r="W138" s="226"/>
      <c r="X138" s="226"/>
      <c r="Y138" s="226"/>
      <c r="Z138" s="253"/>
      <c r="AA138" s="256"/>
      <c r="AB138" s="253"/>
      <c r="AC138" s="253"/>
      <c r="AD138" s="253"/>
      <c r="AE138" s="253"/>
      <c r="AF138" s="253"/>
      <c r="AG138" s="253"/>
      <c r="AH138" s="253"/>
      <c r="AI138" s="253"/>
      <c r="AJ138" s="253"/>
      <c r="AK138" s="253"/>
      <c r="AL138" s="253"/>
      <c r="AM138" s="253">
        <f>SUM(AM125+AM111+AM19)</f>
        <v>0</v>
      </c>
    </row>
    <row r="139" spans="1:39" s="185" customFormat="1" ht="15.5">
      <c r="A139" s="241"/>
      <c r="B139" s="198" t="s">
        <v>141</v>
      </c>
      <c r="C139" s="200"/>
      <c r="D139" s="200"/>
      <c r="E139" s="200"/>
      <c r="F139" s="200"/>
      <c r="G139" s="200"/>
      <c r="H139" s="200"/>
      <c r="I139" s="240">
        <f>I137-I138</f>
        <v>352500000</v>
      </c>
      <c r="J139" s="216"/>
      <c r="K139" s="226"/>
      <c r="L139" s="226"/>
      <c r="M139" s="253"/>
      <c r="N139" s="226"/>
      <c r="O139" s="253"/>
      <c r="P139" s="226"/>
      <c r="Q139" s="226"/>
      <c r="R139" s="226"/>
      <c r="S139" s="253"/>
      <c r="T139" s="253"/>
      <c r="U139" s="226"/>
      <c r="V139" s="226"/>
      <c r="W139" s="226"/>
      <c r="X139" s="226"/>
      <c r="Y139" s="226"/>
      <c r="Z139" s="253"/>
      <c r="AA139" s="256"/>
      <c r="AB139" s="253"/>
      <c r="AC139" s="253"/>
      <c r="AD139" s="253"/>
      <c r="AE139" s="253"/>
      <c r="AF139" s="253"/>
      <c r="AG139" s="253"/>
      <c r="AH139" s="253"/>
      <c r="AI139" s="253"/>
      <c r="AJ139" s="253"/>
      <c r="AK139" s="253"/>
      <c r="AL139" s="253"/>
      <c r="AM139" s="253" t="e">
        <f>AM137-AM138</f>
        <v>#REF!</v>
      </c>
    </row>
    <row r="140" spans="1:39" s="185" customFormat="1" ht="15.5">
      <c r="A140" s="241"/>
      <c r="B140" s="198"/>
      <c r="C140" s="200"/>
      <c r="D140" s="200"/>
      <c r="E140" s="200"/>
      <c r="F140" s="200"/>
      <c r="G140" s="200"/>
      <c r="H140" s="200"/>
      <c r="I140" s="240"/>
      <c r="J140" s="216"/>
      <c r="K140" s="226"/>
      <c r="L140" s="226"/>
      <c r="M140" s="253"/>
      <c r="N140" s="226"/>
      <c r="O140" s="253"/>
      <c r="P140" s="226"/>
      <c r="Q140" s="226"/>
      <c r="R140" s="226"/>
      <c r="S140" s="229"/>
      <c r="T140" s="253"/>
      <c r="U140" s="226"/>
      <c r="V140" s="226"/>
      <c r="W140" s="226"/>
      <c r="X140" s="226"/>
      <c r="Y140" s="226"/>
      <c r="Z140" s="253"/>
      <c r="AA140" s="256"/>
      <c r="AB140" s="253"/>
      <c r="AC140" s="253"/>
      <c r="AD140" s="253"/>
      <c r="AE140" s="253"/>
      <c r="AF140" s="253"/>
      <c r="AG140" s="253"/>
      <c r="AH140" s="253"/>
      <c r="AI140" s="253"/>
      <c r="AJ140" s="253"/>
      <c r="AK140" s="253"/>
      <c r="AL140" s="253"/>
      <c r="AM140" s="253"/>
    </row>
    <row r="141" spans="1:39" s="185" customFormat="1" ht="15.5">
      <c r="A141" s="241"/>
      <c r="B141" s="198" t="s">
        <v>146</v>
      </c>
      <c r="C141" s="200"/>
      <c r="D141" s="200"/>
      <c r="E141" s="200"/>
      <c r="F141" s="200"/>
      <c r="G141" s="200"/>
      <c r="H141" s="200"/>
      <c r="I141" s="240">
        <f>SUM(I138)</f>
        <v>425955459</v>
      </c>
      <c r="J141" s="216"/>
      <c r="K141" s="226"/>
      <c r="L141" s="226"/>
      <c r="M141" s="253"/>
      <c r="N141" s="226"/>
      <c r="O141" s="253"/>
      <c r="P141" s="226"/>
      <c r="Q141" s="226"/>
      <c r="R141" s="226"/>
      <c r="S141" s="253"/>
      <c r="T141" s="253"/>
      <c r="U141" s="226"/>
      <c r="V141" s="226"/>
      <c r="W141" s="226"/>
      <c r="X141" s="226"/>
      <c r="Y141" s="226"/>
      <c r="Z141" s="253"/>
      <c r="AA141" s="256"/>
      <c r="AB141" s="253"/>
      <c r="AC141" s="253"/>
      <c r="AD141" s="253"/>
      <c r="AE141" s="253"/>
      <c r="AF141" s="253"/>
      <c r="AG141" s="253"/>
      <c r="AH141" s="253"/>
      <c r="AI141" s="253"/>
      <c r="AJ141" s="253"/>
      <c r="AK141" s="253"/>
      <c r="AL141" s="253"/>
      <c r="AM141" s="253">
        <f>AM138</f>
        <v>0</v>
      </c>
    </row>
    <row r="142" spans="1:39" s="185" customFormat="1" ht="15.5">
      <c r="A142" s="241"/>
      <c r="B142" s="198" t="s">
        <v>147</v>
      </c>
      <c r="C142" s="200"/>
      <c r="D142" s="200"/>
      <c r="E142" s="200"/>
      <c r="F142" s="200"/>
      <c r="G142" s="200"/>
      <c r="H142" s="200"/>
      <c r="I142" s="240">
        <f>SUM(I19)</f>
        <v>266723848</v>
      </c>
      <c r="J142" s="216"/>
      <c r="K142" s="226"/>
      <c r="L142" s="226"/>
      <c r="M142" s="253"/>
      <c r="N142" s="254"/>
      <c r="O142" s="253"/>
      <c r="P142" s="226"/>
      <c r="Q142" s="226"/>
      <c r="R142" s="226"/>
      <c r="S142" s="253"/>
      <c r="T142" s="253"/>
      <c r="U142" s="226"/>
      <c r="V142" s="226"/>
      <c r="W142" s="226"/>
      <c r="X142" s="226"/>
      <c r="Y142" s="226"/>
      <c r="Z142" s="253"/>
      <c r="AA142" s="256"/>
      <c r="AB142" s="253"/>
      <c r="AC142" s="253"/>
      <c r="AD142" s="253"/>
      <c r="AE142" s="253"/>
      <c r="AF142" s="253"/>
      <c r="AG142" s="253"/>
      <c r="AH142" s="253"/>
      <c r="AI142" s="253"/>
      <c r="AJ142" s="253"/>
      <c r="AK142" s="253"/>
      <c r="AL142" s="253"/>
      <c r="AM142" s="253">
        <f>AM19</f>
        <v>0</v>
      </c>
    </row>
    <row r="143" spans="1:39" s="185" customFormat="1" ht="15.5">
      <c r="A143" s="241"/>
      <c r="B143" s="200" t="s">
        <v>148</v>
      </c>
      <c r="C143" s="200"/>
      <c r="D143" s="200"/>
      <c r="E143" s="200"/>
      <c r="F143" s="200"/>
      <c r="G143" s="200"/>
      <c r="H143" s="200"/>
      <c r="I143" s="240">
        <f>I141-I142</f>
        <v>159231611</v>
      </c>
      <c r="J143" s="216"/>
      <c r="K143" s="226"/>
      <c r="L143" s="226"/>
      <c r="M143" s="253"/>
      <c r="N143" s="226"/>
      <c r="O143" s="253"/>
      <c r="P143" s="226"/>
      <c r="Q143" s="226"/>
      <c r="R143" s="226"/>
      <c r="S143" s="253"/>
      <c r="T143" s="253"/>
      <c r="U143" s="226"/>
      <c r="V143" s="255"/>
      <c r="W143" s="226"/>
      <c r="X143" s="226"/>
      <c r="Y143" s="226"/>
      <c r="Z143" s="253"/>
      <c r="AA143" s="256"/>
      <c r="AB143" s="253"/>
      <c r="AC143" s="253"/>
      <c r="AD143" s="253"/>
      <c r="AE143" s="253"/>
      <c r="AF143" s="253"/>
      <c r="AG143" s="253"/>
      <c r="AH143" s="253"/>
      <c r="AI143" s="253"/>
      <c r="AJ143" s="253"/>
      <c r="AK143" s="253"/>
      <c r="AL143" s="253"/>
      <c r="AM143" s="253">
        <f>AM141-AM142</f>
        <v>0</v>
      </c>
    </row>
    <row r="144" spans="1:39" ht="15.5">
      <c r="A144" s="242"/>
      <c r="B144" s="243"/>
      <c r="C144" s="243"/>
      <c r="D144" s="243"/>
      <c r="E144" s="243"/>
      <c r="F144" s="239"/>
      <c r="G144" s="243"/>
      <c r="H144" s="243"/>
      <c r="I144" s="243"/>
    </row>
    <row r="145" spans="1:9" ht="15.5">
      <c r="A145" s="242"/>
      <c r="B145" s="243"/>
      <c r="C145" s="243"/>
      <c r="D145" s="244"/>
      <c r="E145" s="243"/>
      <c r="F145" s="239"/>
      <c r="G145" s="243"/>
      <c r="H145" s="243"/>
      <c r="I145" s="243"/>
    </row>
    <row r="146" spans="1:9">
      <c r="D146" s="245"/>
    </row>
    <row r="147" spans="1:9">
      <c r="D147" s="246"/>
    </row>
  </sheetData>
  <mergeCells count="2">
    <mergeCell ref="A1:I1"/>
    <mergeCell ref="D2:E2"/>
  </mergeCells>
  <pageMargins left="0.7" right="0.7" top="0.75" bottom="0.75" header="0.3" footer="0.3"/>
  <pageSetup paperSize="9" scale="8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workbookViewId="0">
      <selection activeCell="B16" sqref="B16:E16"/>
    </sheetView>
  </sheetViews>
  <sheetFormatPr defaultColWidth="9" defaultRowHeight="14.5"/>
  <cols>
    <col min="1" max="1" width="33.1796875" customWidth="1"/>
    <col min="2" max="4" width="14.453125" customWidth="1"/>
    <col min="5" max="5" width="19" customWidth="1"/>
  </cols>
  <sheetData>
    <row r="1" spans="1:5" ht="17.25" customHeight="1">
      <c r="A1" s="2435" t="s">
        <v>921</v>
      </c>
      <c r="B1" s="2436"/>
      <c r="C1" s="2436"/>
      <c r="D1" s="2436"/>
      <c r="E1" s="2437"/>
    </row>
    <row r="2" spans="1:5">
      <c r="A2" s="2438" t="s">
        <v>723</v>
      </c>
      <c r="B2" s="2438"/>
      <c r="C2" s="108"/>
      <c r="D2" s="109"/>
      <c r="E2" s="109"/>
    </row>
    <row r="3" spans="1:5" ht="28.5" thickBot="1">
      <c r="A3" s="2444" t="s">
        <v>150</v>
      </c>
      <c r="B3" s="110" t="s">
        <v>240</v>
      </c>
      <c r="C3" s="111" t="s">
        <v>241</v>
      </c>
      <c r="D3" s="2089" t="s">
        <v>242</v>
      </c>
      <c r="E3" s="2111"/>
    </row>
    <row r="4" spans="1:5" ht="15" thickBot="1">
      <c r="A4" s="2445"/>
      <c r="B4" s="1492" t="s">
        <v>155</v>
      </c>
      <c r="C4" s="1493" t="s">
        <v>156</v>
      </c>
      <c r="D4" s="1494" t="s">
        <v>778</v>
      </c>
      <c r="E4" s="1494" t="s">
        <v>913</v>
      </c>
    </row>
    <row r="5" spans="1:5" ht="15" thickBot="1">
      <c r="A5" s="2439" t="s">
        <v>157</v>
      </c>
      <c r="B5" s="2440"/>
      <c r="C5" s="2440"/>
      <c r="D5" s="2440"/>
      <c r="E5" s="2441"/>
    </row>
    <row r="6" spans="1:5">
      <c r="A6" s="115" t="s">
        <v>158</v>
      </c>
      <c r="B6" s="2442"/>
      <c r="C6" s="2442"/>
      <c r="D6" s="2442"/>
      <c r="E6" s="2443"/>
    </row>
    <row r="7" spans="1:5" ht="28">
      <c r="A7" s="116" t="s">
        <v>159</v>
      </c>
      <c r="B7" s="117">
        <v>278622567</v>
      </c>
      <c r="C7" s="118">
        <f>PSA!D135</f>
        <v>746575459</v>
      </c>
      <c r="D7" s="117">
        <f t="shared" ref="D7:E10" si="0">C7*5/100+C7</f>
        <v>783904231.95000005</v>
      </c>
      <c r="E7" s="119">
        <f t="shared" si="0"/>
        <v>823099443.54750001</v>
      </c>
    </row>
    <row r="8" spans="1:5" ht="28">
      <c r="A8" s="201" t="s">
        <v>724</v>
      </c>
      <c r="B8" s="117">
        <v>20231700</v>
      </c>
      <c r="C8" s="118">
        <f>PSA!E135</f>
        <v>21575000</v>
      </c>
      <c r="D8" s="119">
        <f t="shared" si="0"/>
        <v>22653750</v>
      </c>
      <c r="E8" s="119">
        <f t="shared" si="0"/>
        <v>23786437.5</v>
      </c>
    </row>
    <row r="9" spans="1:5">
      <c r="A9" s="116" t="s">
        <v>725</v>
      </c>
      <c r="B9" s="117">
        <v>7471012</v>
      </c>
      <c r="C9" s="118">
        <f>PSA!F135</f>
        <v>4100000</v>
      </c>
      <c r="D9" s="119">
        <f t="shared" si="0"/>
        <v>4305000</v>
      </c>
      <c r="E9" s="119">
        <f t="shared" si="0"/>
        <v>4520250</v>
      </c>
    </row>
    <row r="10" spans="1:5">
      <c r="A10" s="116" t="s">
        <v>726</v>
      </c>
      <c r="B10" s="117">
        <v>17529200</v>
      </c>
      <c r="C10" s="118">
        <f>PSA!G135</f>
        <v>6205000</v>
      </c>
      <c r="D10" s="119">
        <f t="shared" si="0"/>
        <v>6515250</v>
      </c>
      <c r="E10" s="119">
        <f t="shared" si="0"/>
        <v>6841012.5</v>
      </c>
    </row>
    <row r="11" spans="1:5">
      <c r="A11" s="120" t="s">
        <v>160</v>
      </c>
      <c r="B11" s="117">
        <f>SUM(B7:B10)</f>
        <v>323854479</v>
      </c>
      <c r="C11" s="118">
        <f>SUM(C7:C10)</f>
        <v>778455459</v>
      </c>
      <c r="D11" s="121">
        <f>SUM(D7:D10)</f>
        <v>817378231.95000005</v>
      </c>
      <c r="E11" s="122">
        <f>SUM(E7:E10)</f>
        <v>858247143.54750001</v>
      </c>
    </row>
    <row r="12" spans="1:5">
      <c r="A12" s="110" t="s">
        <v>168</v>
      </c>
      <c r="B12" s="123">
        <f>SUM(B11)</f>
        <v>323854479</v>
      </c>
      <c r="C12" s="124">
        <f>SUM(C11)</f>
        <v>778455459</v>
      </c>
      <c r="D12" s="123">
        <f>SUM(D11)</f>
        <v>817378231.95000005</v>
      </c>
      <c r="E12" s="125">
        <f>SUM(E11)</f>
        <v>858247143.54750001</v>
      </c>
    </row>
    <row r="13" spans="1:5">
      <c r="A13" s="126"/>
      <c r="C13" s="127"/>
    </row>
    <row r="14" spans="1:5" ht="16.5">
      <c r="A14" s="1928" t="s">
        <v>247</v>
      </c>
      <c r="B14" s="1928"/>
      <c r="C14" s="1928"/>
      <c r="D14" s="1928"/>
      <c r="E14" s="1928"/>
    </row>
    <row r="15" spans="1:5" ht="28.5" thickBot="1">
      <c r="A15" s="2431" t="s">
        <v>169</v>
      </c>
      <c r="B15" s="111" t="s">
        <v>240</v>
      </c>
      <c r="C15" s="111" t="s">
        <v>241</v>
      </c>
      <c r="D15" s="1925" t="s">
        <v>242</v>
      </c>
      <c r="E15" s="1920"/>
    </row>
    <row r="16" spans="1:5" ht="15" thickBot="1">
      <c r="A16" s="2250"/>
      <c r="B16" s="1492" t="s">
        <v>155</v>
      </c>
      <c r="C16" s="1493" t="s">
        <v>156</v>
      </c>
      <c r="D16" s="1494" t="s">
        <v>778</v>
      </c>
      <c r="E16" s="1494" t="s">
        <v>913</v>
      </c>
    </row>
    <row r="17" spans="1:5">
      <c r="A17" s="130" t="s">
        <v>727</v>
      </c>
      <c r="B17" s="2003"/>
      <c r="C17" s="2003"/>
      <c r="D17" s="2003"/>
      <c r="E17" s="2004"/>
    </row>
    <row r="18" spans="1:5">
      <c r="A18" s="130"/>
      <c r="B18" s="2003"/>
      <c r="C18" s="2003"/>
      <c r="D18" s="2003"/>
      <c r="E18" s="2004"/>
    </row>
    <row r="19" spans="1:5">
      <c r="A19" s="132" t="s">
        <v>171</v>
      </c>
      <c r="B19" s="133">
        <v>180716799</v>
      </c>
      <c r="C19" s="118">
        <f>PSA!I19</f>
        <v>266723848</v>
      </c>
      <c r="D19" s="133">
        <f t="shared" ref="D19:E22" si="1">C19*5/100+C19</f>
        <v>280060040.39999998</v>
      </c>
      <c r="E19" s="118">
        <f t="shared" si="1"/>
        <v>294063042.41999996</v>
      </c>
    </row>
    <row r="20" spans="1:5">
      <c r="A20" s="134" t="s">
        <v>172</v>
      </c>
      <c r="B20" s="133">
        <v>62898818</v>
      </c>
      <c r="C20" s="135">
        <f>PSA!I114</f>
        <v>150931611</v>
      </c>
      <c r="D20" s="136">
        <f t="shared" si="1"/>
        <v>158478191.55000001</v>
      </c>
      <c r="E20" s="135">
        <f>D20*5/100+D20</f>
        <v>166402101.1275</v>
      </c>
    </row>
    <row r="21" spans="1:5">
      <c r="A21" s="132" t="s">
        <v>173</v>
      </c>
      <c r="B21" s="133">
        <v>0</v>
      </c>
      <c r="C21" s="137">
        <v>0</v>
      </c>
      <c r="D21" s="133">
        <f t="shared" si="1"/>
        <v>0</v>
      </c>
      <c r="E21" s="118">
        <f>D21*5/100+D21</f>
        <v>0</v>
      </c>
    </row>
    <row r="22" spans="1:5">
      <c r="A22" s="132" t="s">
        <v>174</v>
      </c>
      <c r="B22" s="133">
        <v>4397600</v>
      </c>
      <c r="C22" s="118">
        <f>PSA!I128</f>
        <v>8300000</v>
      </c>
      <c r="D22" s="133">
        <f t="shared" si="1"/>
        <v>8715000</v>
      </c>
      <c r="E22" s="118">
        <f>D22*5/100+D22</f>
        <v>9150750</v>
      </c>
    </row>
    <row r="23" spans="1:5">
      <c r="A23" s="1942" t="s">
        <v>175</v>
      </c>
      <c r="B23" s="2003"/>
      <c r="C23" s="2003"/>
      <c r="D23" s="2003"/>
      <c r="E23" s="2004"/>
    </row>
    <row r="24" spans="1:5">
      <c r="A24" s="1940"/>
      <c r="B24" s="1966"/>
      <c r="C24" s="1966"/>
      <c r="D24" s="1966"/>
      <c r="E24" s="1967"/>
    </row>
    <row r="25" spans="1:5">
      <c r="A25" s="139" t="s">
        <v>176</v>
      </c>
      <c r="B25" s="140">
        <v>0</v>
      </c>
      <c r="C25" s="141">
        <v>0</v>
      </c>
      <c r="D25" s="108">
        <f t="shared" ref="D25:E27" si="2">C25*5/100+C25</f>
        <v>0</v>
      </c>
      <c r="E25" s="141">
        <f t="shared" si="2"/>
        <v>0</v>
      </c>
    </row>
    <row r="26" spans="1:5" ht="28.5" thickBot="1">
      <c r="A26" s="132" t="s">
        <v>177</v>
      </c>
      <c r="B26" s="142">
        <v>0</v>
      </c>
      <c r="C26" s="137">
        <v>0</v>
      </c>
      <c r="D26" s="143">
        <f t="shared" si="2"/>
        <v>0</v>
      </c>
      <c r="E26" s="137">
        <f t="shared" si="2"/>
        <v>0</v>
      </c>
    </row>
    <row r="27" spans="1:5" ht="15" thickBot="1">
      <c r="A27" s="1517" t="s">
        <v>850</v>
      </c>
      <c r="B27" s="136">
        <v>76241262</v>
      </c>
      <c r="C27" s="135">
        <f>PSA!I133</f>
        <v>352500000</v>
      </c>
      <c r="D27" s="144">
        <f t="shared" si="2"/>
        <v>370125000</v>
      </c>
      <c r="E27" s="145">
        <f t="shared" si="2"/>
        <v>388631250</v>
      </c>
    </row>
    <row r="28" spans="1:5" ht="15" thickBot="1">
      <c r="A28" s="128" t="s">
        <v>179</v>
      </c>
      <c r="B28" s="124">
        <f>SUM(B19+B20+B21+B22+B25+B26+B27)</f>
        <v>324254479</v>
      </c>
      <c r="C28" s="124">
        <f>SUM(C19+C20+C21+C22+C25+C26+C27)</f>
        <v>778455459</v>
      </c>
      <c r="D28" s="146">
        <f>SUM(D19+D20+D21+D22+D25+D26+D27)</f>
        <v>817378231.95000005</v>
      </c>
      <c r="E28" s="124">
        <f>SUM(E19+E20+E21+E22+E25+E26+E27)</f>
        <v>858247143.5474999</v>
      </c>
    </row>
    <row r="29" spans="1:5" ht="15">
      <c r="A29" s="147"/>
      <c r="C29" s="127"/>
    </row>
    <row r="30" spans="1:5" ht="16.5">
      <c r="A30" s="1928" t="s">
        <v>180</v>
      </c>
      <c r="B30" s="1928"/>
      <c r="C30" s="1928"/>
      <c r="D30" s="1928"/>
      <c r="E30" s="1928"/>
    </row>
    <row r="31" spans="1:5" ht="28.5" thickBot="1">
      <c r="A31" s="1962" t="s">
        <v>169</v>
      </c>
      <c r="B31" s="111" t="s">
        <v>240</v>
      </c>
      <c r="C31" s="129" t="s">
        <v>241</v>
      </c>
      <c r="D31" s="1925" t="s">
        <v>242</v>
      </c>
      <c r="E31" s="1920"/>
    </row>
    <row r="32" spans="1:5" ht="15" thickBot="1">
      <c r="A32" s="1965"/>
      <c r="B32" s="1492" t="s">
        <v>155</v>
      </c>
      <c r="C32" s="1493" t="s">
        <v>156</v>
      </c>
      <c r="D32" s="1494" t="s">
        <v>778</v>
      </c>
      <c r="E32" s="1494" t="s">
        <v>913</v>
      </c>
    </row>
    <row r="33" spans="1:5">
      <c r="A33" s="148" t="s">
        <v>727</v>
      </c>
      <c r="B33" s="1962"/>
      <c r="C33" s="1963"/>
      <c r="D33" s="1963"/>
      <c r="E33" s="1964"/>
    </row>
    <row r="34" spans="1:5">
      <c r="A34" s="148"/>
      <c r="B34" s="2002"/>
      <c r="C34" s="2003"/>
      <c r="D34" s="2003"/>
      <c r="E34" s="2004"/>
    </row>
    <row r="35" spans="1:5">
      <c r="A35" s="149" t="s">
        <v>171</v>
      </c>
      <c r="B35" s="118">
        <v>180716799</v>
      </c>
      <c r="C35" s="118">
        <f>PSA!I19</f>
        <v>266723848</v>
      </c>
      <c r="D35" s="118">
        <v>0</v>
      </c>
      <c r="E35" s="118">
        <f t="shared" ref="D35:E37" si="3">D35*5/100+D35</f>
        <v>0</v>
      </c>
    </row>
    <row r="36" spans="1:5">
      <c r="A36" s="150" t="s">
        <v>172</v>
      </c>
      <c r="B36" s="118">
        <v>62898818</v>
      </c>
      <c r="C36" s="135">
        <f>PSA!I114</f>
        <v>150931611</v>
      </c>
      <c r="D36" s="136">
        <f t="shared" si="3"/>
        <v>158478191.55000001</v>
      </c>
      <c r="E36" s="135">
        <f>D36*5/100+D36</f>
        <v>166402101.1275</v>
      </c>
    </row>
    <row r="37" spans="1:5">
      <c r="A37" s="149" t="s">
        <v>173</v>
      </c>
      <c r="B37" s="118">
        <v>0</v>
      </c>
      <c r="C37" s="137">
        <v>0</v>
      </c>
      <c r="D37" s="133">
        <f t="shared" si="3"/>
        <v>0</v>
      </c>
      <c r="E37" s="118">
        <f>D37*5/100+D37</f>
        <v>0</v>
      </c>
    </row>
    <row r="38" spans="1:5">
      <c r="A38" s="149" t="s">
        <v>174</v>
      </c>
      <c r="B38" s="118">
        <v>4397600</v>
      </c>
      <c r="C38" s="118">
        <f>PSA!I128</f>
        <v>8300000</v>
      </c>
      <c r="D38" s="133">
        <f>C38*5/100+C38</f>
        <v>8715000</v>
      </c>
      <c r="E38" s="118">
        <f>D38*5/100+D38</f>
        <v>9150750</v>
      </c>
    </row>
    <row r="39" spans="1:5">
      <c r="A39" s="1939" t="s">
        <v>175</v>
      </c>
      <c r="B39" s="2003"/>
      <c r="C39" s="2003"/>
      <c r="D39" s="2003"/>
      <c r="E39" s="2004"/>
    </row>
    <row r="40" spans="1:5">
      <c r="A40" s="1940"/>
      <c r="B40" s="1966"/>
      <c r="C40" s="1966"/>
      <c r="D40" s="1966"/>
      <c r="E40" s="1967"/>
    </row>
    <row r="41" spans="1:5">
      <c r="A41" s="139" t="s">
        <v>176</v>
      </c>
      <c r="B41" s="140">
        <v>0</v>
      </c>
      <c r="C41" s="141">
        <v>0</v>
      </c>
      <c r="D41" s="108">
        <f t="shared" ref="D41:E43" si="4">C41*5/100+C41</f>
        <v>0</v>
      </c>
      <c r="E41" s="141">
        <f t="shared" si="4"/>
        <v>0</v>
      </c>
    </row>
    <row r="42" spans="1:5" ht="28.5" thickBot="1">
      <c r="A42" s="132" t="s">
        <v>177</v>
      </c>
      <c r="B42" s="142">
        <v>0</v>
      </c>
      <c r="C42" s="137">
        <v>0</v>
      </c>
      <c r="D42" s="143">
        <f t="shared" si="4"/>
        <v>0</v>
      </c>
      <c r="E42" s="137">
        <f>D42*5/100+D42</f>
        <v>0</v>
      </c>
    </row>
    <row r="43" spans="1:5" ht="15" thickBot="1">
      <c r="A43" s="1517" t="s">
        <v>850</v>
      </c>
      <c r="B43" s="136">
        <v>76241262</v>
      </c>
      <c r="C43" s="135">
        <f>PSA!I133</f>
        <v>352500000</v>
      </c>
      <c r="D43" s="144">
        <f t="shared" si="4"/>
        <v>370125000</v>
      </c>
      <c r="E43" s="145">
        <f>D43*5/100+D43</f>
        <v>388631250</v>
      </c>
    </row>
    <row r="44" spans="1:5" ht="15" thickBot="1">
      <c r="A44" s="111" t="s">
        <v>179</v>
      </c>
      <c r="B44" s="146">
        <f>SUM(B35+B36+B37+B38+B41+B42+B43)</f>
        <v>324254479</v>
      </c>
      <c r="C44" s="124">
        <f>SUM(C35+C36+C37+C38+C41+C42+C43)</f>
        <v>778455459</v>
      </c>
      <c r="D44" s="146">
        <f>SUM(D35+D36+D37+D38+D41+D42+D43)</f>
        <v>537318191.54999995</v>
      </c>
      <c r="E44" s="124">
        <f>SUM(E35+E36+E37+E38+E41+E42+E43)</f>
        <v>564184101.12750006</v>
      </c>
    </row>
    <row r="45" spans="1:5">
      <c r="A45" s="1941" t="s">
        <v>728</v>
      </c>
      <c r="B45" s="1946"/>
      <c r="C45" s="1946"/>
      <c r="D45" s="1946"/>
      <c r="E45" s="1947"/>
    </row>
    <row r="46" spans="1:5">
      <c r="A46" s="1938"/>
      <c r="B46" s="1998"/>
      <c r="C46" s="1998"/>
      <c r="D46" s="1998"/>
      <c r="E46" s="1958"/>
    </row>
    <row r="47" spans="1:5" ht="28.5" thickBot="1">
      <c r="A47" s="1962" t="s">
        <v>169</v>
      </c>
      <c r="B47" s="111" t="s">
        <v>240</v>
      </c>
      <c r="C47" s="111" t="s">
        <v>241</v>
      </c>
      <c r="D47" s="1919" t="s">
        <v>242</v>
      </c>
      <c r="E47" s="1920"/>
    </row>
    <row r="48" spans="1:5" ht="15" thickBot="1">
      <c r="A48" s="1965"/>
      <c r="B48" s="1492" t="s">
        <v>155</v>
      </c>
      <c r="C48" s="1493" t="s">
        <v>156</v>
      </c>
      <c r="D48" s="1494" t="s">
        <v>778</v>
      </c>
      <c r="E48" s="1494" t="s">
        <v>913</v>
      </c>
    </row>
    <row r="49" spans="1:5">
      <c r="A49" s="148" t="s">
        <v>727</v>
      </c>
      <c r="B49" s="1962"/>
      <c r="C49" s="1963"/>
      <c r="D49" s="1963"/>
      <c r="E49" s="1964"/>
    </row>
    <row r="50" spans="1:5">
      <c r="A50" s="148"/>
      <c r="B50" s="2002"/>
      <c r="C50" s="2003"/>
      <c r="D50" s="2003"/>
      <c r="E50" s="2004"/>
    </row>
    <row r="51" spans="1:5">
      <c r="A51" s="139" t="s">
        <v>171</v>
      </c>
      <c r="B51" s="159">
        <v>148456647</v>
      </c>
      <c r="C51" s="118">
        <f>PSA!D19</f>
        <v>249403848</v>
      </c>
      <c r="D51" s="160">
        <f t="shared" ref="D51:E54" si="5">C51*5/100+C51</f>
        <v>261874040.40000001</v>
      </c>
      <c r="E51" s="161">
        <f t="shared" si="5"/>
        <v>274967742.42000002</v>
      </c>
    </row>
    <row r="52" spans="1:5">
      <c r="A52" s="132" t="s">
        <v>172</v>
      </c>
      <c r="B52" s="159">
        <v>50005058</v>
      </c>
      <c r="C52" s="118">
        <f>PSA!D114</f>
        <v>136371611</v>
      </c>
      <c r="D52" s="133">
        <f t="shared" si="5"/>
        <v>143190191.55000001</v>
      </c>
      <c r="E52" s="118">
        <f>D52*5/100+D52</f>
        <v>150349701.1275</v>
      </c>
    </row>
    <row r="53" spans="1:5">
      <c r="A53" s="134" t="s">
        <v>173</v>
      </c>
      <c r="B53" s="159">
        <v>0</v>
      </c>
      <c r="C53" s="162">
        <v>0</v>
      </c>
      <c r="D53" s="136">
        <f t="shared" si="5"/>
        <v>0</v>
      </c>
      <c r="E53" s="135">
        <f>D53*5/100+D53</f>
        <v>0</v>
      </c>
    </row>
    <row r="54" spans="1:5">
      <c r="A54" s="132" t="s">
        <v>174</v>
      </c>
      <c r="B54" s="159">
        <v>3919600</v>
      </c>
      <c r="C54" s="118">
        <f>PSA!D128</f>
        <v>8300000</v>
      </c>
      <c r="D54" s="133">
        <f t="shared" si="5"/>
        <v>8715000</v>
      </c>
      <c r="E54" s="118">
        <f>D54*5/100+D54</f>
        <v>9150750</v>
      </c>
    </row>
    <row r="55" spans="1:5">
      <c r="A55" s="1942" t="s">
        <v>175</v>
      </c>
      <c r="B55" s="2003"/>
      <c r="C55" s="2003"/>
      <c r="D55" s="2003"/>
      <c r="E55" s="2004"/>
    </row>
    <row r="56" spans="1:5">
      <c r="A56" s="1940"/>
      <c r="B56" s="1966"/>
      <c r="C56" s="1966"/>
      <c r="D56" s="1966"/>
      <c r="E56" s="1967"/>
    </row>
    <row r="57" spans="1:5">
      <c r="A57" s="139" t="s">
        <v>176</v>
      </c>
      <c r="B57" s="140">
        <v>0</v>
      </c>
      <c r="C57" s="141">
        <v>0</v>
      </c>
      <c r="D57" s="108">
        <f t="shared" ref="D57:E59" si="6">C57*5/100+C57</f>
        <v>0</v>
      </c>
      <c r="E57" s="141">
        <f t="shared" si="6"/>
        <v>0</v>
      </c>
    </row>
    <row r="58" spans="1:5" ht="28.5" thickBot="1">
      <c r="A58" s="132" t="s">
        <v>177</v>
      </c>
      <c r="B58" s="142">
        <v>0</v>
      </c>
      <c r="C58" s="137">
        <v>0</v>
      </c>
      <c r="D58" s="143">
        <f t="shared" si="6"/>
        <v>0</v>
      </c>
      <c r="E58" s="137">
        <f>D58*5/100+D58</f>
        <v>0</v>
      </c>
    </row>
    <row r="59" spans="1:5" ht="15" thickBot="1">
      <c r="A59" s="1517" t="s">
        <v>850</v>
      </c>
      <c r="B59" s="136">
        <v>76242262</v>
      </c>
      <c r="C59" s="135">
        <f>PSA!D133</f>
        <v>352500000</v>
      </c>
      <c r="D59" s="144">
        <f t="shared" si="6"/>
        <v>370125000</v>
      </c>
      <c r="E59" s="145">
        <f>D59*5/100+D59</f>
        <v>388631250</v>
      </c>
    </row>
    <row r="60" spans="1:5" ht="15" thickBot="1">
      <c r="A60" s="111" t="s">
        <v>179</v>
      </c>
      <c r="B60" s="146">
        <f>SUM(B51+B52+B53+B54+B57+B58+B59)</f>
        <v>278623567</v>
      </c>
      <c r="C60" s="124">
        <f>SUM(C51+C52+C53+C54+C57+C58+C59)</f>
        <v>746575459</v>
      </c>
      <c r="D60" s="146">
        <f>SUM(D51+D52+D53+D54+D57+D58+D59)</f>
        <v>783904231.95000005</v>
      </c>
      <c r="E60" s="124">
        <f>SUM(E51+E52+E53+E54+E57+E58+E59)</f>
        <v>823099443.54750001</v>
      </c>
    </row>
    <row r="61" spans="1:5">
      <c r="A61" s="2446" t="s">
        <v>729</v>
      </c>
      <c r="B61" s="2447"/>
      <c r="C61" s="2447"/>
      <c r="D61" s="2447"/>
      <c r="E61" s="2448"/>
    </row>
    <row r="62" spans="1:5">
      <c r="A62" s="2449"/>
      <c r="B62" s="2450"/>
      <c r="C62" s="2450"/>
      <c r="D62" s="2450"/>
      <c r="E62" s="2451"/>
    </row>
    <row r="63" spans="1:5" ht="28.5" thickBot="1">
      <c r="A63" s="1962" t="s">
        <v>169</v>
      </c>
      <c r="B63" s="111" t="s">
        <v>240</v>
      </c>
      <c r="C63" s="129" t="s">
        <v>241</v>
      </c>
      <c r="D63" s="1925" t="s">
        <v>242</v>
      </c>
      <c r="E63" s="1920"/>
    </row>
    <row r="64" spans="1:5" ht="15" thickBot="1">
      <c r="A64" s="1965"/>
      <c r="B64" s="1492" t="s">
        <v>155</v>
      </c>
      <c r="C64" s="1493" t="s">
        <v>156</v>
      </c>
      <c r="D64" s="1494" t="s">
        <v>778</v>
      </c>
      <c r="E64" s="1494" t="s">
        <v>913</v>
      </c>
    </row>
    <row r="65" spans="1:5">
      <c r="A65" s="148" t="s">
        <v>727</v>
      </c>
      <c r="B65" s="1962"/>
      <c r="C65" s="1963"/>
      <c r="D65" s="1963"/>
      <c r="E65" s="1964"/>
    </row>
    <row r="66" spans="1:5">
      <c r="A66" s="148"/>
      <c r="B66" s="2002"/>
      <c r="C66" s="2003"/>
      <c r="D66" s="2003"/>
      <c r="E66" s="2004"/>
    </row>
    <row r="67" spans="1:5">
      <c r="A67" s="149" t="s">
        <v>171</v>
      </c>
      <c r="B67" s="118">
        <v>12310000</v>
      </c>
      <c r="C67" s="133">
        <f>PSA!E19</f>
        <v>12520000</v>
      </c>
      <c r="D67" s="118">
        <f t="shared" ref="D67:E70" si="7">C67*5/100+C67</f>
        <v>13146000</v>
      </c>
      <c r="E67" s="160">
        <f t="shared" si="7"/>
        <v>13803300</v>
      </c>
    </row>
    <row r="68" spans="1:5">
      <c r="A68" s="149" t="s">
        <v>172</v>
      </c>
      <c r="B68" s="118">
        <v>8321700</v>
      </c>
      <c r="C68" s="133">
        <f>PSA!E114</f>
        <v>9055000</v>
      </c>
      <c r="D68" s="118">
        <f t="shared" si="7"/>
        <v>9507750</v>
      </c>
      <c r="E68" s="160">
        <f>D68*5/100+D68</f>
        <v>9983137.5</v>
      </c>
    </row>
    <row r="69" spans="1:5">
      <c r="A69" s="150" t="s">
        <v>173</v>
      </c>
      <c r="B69" s="118">
        <v>0</v>
      </c>
      <c r="C69" s="108">
        <v>0</v>
      </c>
      <c r="D69" s="135">
        <f t="shared" si="7"/>
        <v>0</v>
      </c>
      <c r="E69" s="202">
        <f>D69*5/100+D69</f>
        <v>0</v>
      </c>
    </row>
    <row r="70" spans="1:5">
      <c r="A70" s="149" t="s">
        <v>174</v>
      </c>
      <c r="B70" s="118">
        <v>0</v>
      </c>
      <c r="C70" s="133">
        <f>PSA!E128</f>
        <v>0</v>
      </c>
      <c r="D70" s="118">
        <f t="shared" si="7"/>
        <v>0</v>
      </c>
      <c r="E70" s="160">
        <f>D70*5/100+D70</f>
        <v>0</v>
      </c>
    </row>
    <row r="71" spans="1:5">
      <c r="A71" s="1926" t="s">
        <v>175</v>
      </c>
      <c r="B71" s="1962"/>
      <c r="C71" s="1963"/>
      <c r="D71" s="1963"/>
      <c r="E71" s="1964"/>
    </row>
    <row r="72" spans="1:5">
      <c r="A72" s="1938"/>
      <c r="B72" s="1965"/>
      <c r="C72" s="1966"/>
      <c r="D72" s="1966"/>
      <c r="E72" s="1967"/>
    </row>
    <row r="73" spans="1:5">
      <c r="A73" s="203" t="s">
        <v>176</v>
      </c>
      <c r="B73" s="139">
        <v>0</v>
      </c>
      <c r="C73" s="108">
        <v>0</v>
      </c>
      <c r="D73" s="141">
        <f t="shared" ref="D73:E75" si="8">C73*5/100+C73</f>
        <v>0</v>
      </c>
      <c r="E73" s="204">
        <f t="shared" si="8"/>
        <v>0</v>
      </c>
    </row>
    <row r="74" spans="1:5" ht="28.5" thickBot="1">
      <c r="A74" s="149" t="s">
        <v>177</v>
      </c>
      <c r="B74" s="132">
        <v>0</v>
      </c>
      <c r="C74" s="143">
        <v>0</v>
      </c>
      <c r="D74" s="137">
        <f t="shared" si="8"/>
        <v>0</v>
      </c>
      <c r="E74" s="205">
        <f>D74*5/100+D74</f>
        <v>0</v>
      </c>
    </row>
    <row r="75" spans="1:5" ht="15" thickBot="1">
      <c r="A75" s="1517" t="s">
        <v>850</v>
      </c>
      <c r="B75" s="135">
        <v>0</v>
      </c>
      <c r="C75" s="136">
        <f>PSA!E133</f>
        <v>0</v>
      </c>
      <c r="D75" s="145">
        <f t="shared" si="8"/>
        <v>0</v>
      </c>
      <c r="E75" s="206">
        <f>D75*5/100+D75</f>
        <v>0</v>
      </c>
    </row>
    <row r="76" spans="1:5" ht="15" thickBot="1">
      <c r="A76" s="128" t="s">
        <v>179</v>
      </c>
      <c r="B76" s="124">
        <f>SUM(B67+B68+B69+B70+B73+B74+B75)</f>
        <v>20631700</v>
      </c>
      <c r="C76" s="146">
        <f>SUM(C67+C68+C69+C70+C73+C74+C75)</f>
        <v>21575000</v>
      </c>
      <c r="D76" s="124">
        <f>SUM(D67+D68+D69+D70+D73+D74+D75)</f>
        <v>22653750</v>
      </c>
      <c r="E76" s="207">
        <f>SUM(E67+E68+E69+E70+E73+E74+E75)</f>
        <v>23786437.5</v>
      </c>
    </row>
    <row r="77" spans="1:5">
      <c r="A77" s="2446" t="s">
        <v>730</v>
      </c>
      <c r="B77" s="2447"/>
      <c r="C77" s="2447"/>
      <c r="D77" s="2447"/>
      <c r="E77" s="2448"/>
    </row>
    <row r="78" spans="1:5">
      <c r="A78" s="2449"/>
      <c r="B78" s="2450"/>
      <c r="C78" s="2450"/>
      <c r="D78" s="2450"/>
      <c r="E78" s="2451"/>
    </row>
    <row r="79" spans="1:5" ht="28.5" thickBot="1">
      <c r="A79" s="152" t="s">
        <v>169</v>
      </c>
      <c r="B79" s="111" t="s">
        <v>240</v>
      </c>
      <c r="C79" s="129" t="s">
        <v>241</v>
      </c>
      <c r="D79" s="1925" t="s">
        <v>242</v>
      </c>
      <c r="E79" s="1920"/>
    </row>
    <row r="80" spans="1:5" ht="15" thickBot="1">
      <c r="A80" s="208"/>
      <c r="B80" s="1492" t="s">
        <v>155</v>
      </c>
      <c r="C80" s="1493" t="s">
        <v>156</v>
      </c>
      <c r="D80" s="1494" t="s">
        <v>778</v>
      </c>
      <c r="E80" s="1494" t="s">
        <v>913</v>
      </c>
    </row>
    <row r="81" spans="1:5" ht="15" thickBot="1">
      <c r="A81" s="151" t="s">
        <v>727</v>
      </c>
      <c r="B81" s="2003"/>
      <c r="C81" s="2003"/>
      <c r="D81" s="2003"/>
      <c r="E81" s="2004"/>
    </row>
    <row r="82" spans="1:5">
      <c r="A82" s="149" t="s">
        <v>171</v>
      </c>
      <c r="B82" s="118">
        <v>5793012</v>
      </c>
      <c r="C82" s="133">
        <f>PSA!F19</f>
        <v>200000</v>
      </c>
      <c r="D82" s="118"/>
      <c r="E82" s="160"/>
    </row>
    <row r="83" spans="1:5">
      <c r="A83" s="150" t="s">
        <v>172</v>
      </c>
      <c r="B83" s="135">
        <v>1200000</v>
      </c>
      <c r="C83" s="136">
        <f>PSA!F114</f>
        <v>3900000</v>
      </c>
      <c r="D83" s="135"/>
      <c r="E83" s="202"/>
    </row>
    <row r="84" spans="1:5">
      <c r="A84" s="149" t="s">
        <v>173</v>
      </c>
      <c r="B84" s="132">
        <v>0</v>
      </c>
      <c r="C84" s="143"/>
      <c r="D84" s="118"/>
      <c r="E84" s="160"/>
    </row>
    <row r="85" spans="1:5">
      <c r="A85" s="149" t="s">
        <v>174</v>
      </c>
      <c r="B85" s="118">
        <v>478000</v>
      </c>
      <c r="C85" s="133">
        <f>PSA!F128</f>
        <v>0</v>
      </c>
      <c r="D85" s="118"/>
      <c r="E85" s="160"/>
    </row>
    <row r="86" spans="1:5">
      <c r="A86" s="1939" t="s">
        <v>175</v>
      </c>
      <c r="B86" s="2003"/>
      <c r="C86" s="2003"/>
      <c r="D86" s="2003"/>
      <c r="E86" s="2004"/>
    </row>
    <row r="87" spans="1:5">
      <c r="A87" s="1940"/>
      <c r="B87" s="1966"/>
      <c r="C87" s="1966"/>
      <c r="D87" s="1966"/>
      <c r="E87" s="1967"/>
    </row>
    <row r="88" spans="1:5">
      <c r="A88" s="203" t="s">
        <v>176</v>
      </c>
      <c r="B88" s="139"/>
      <c r="C88" s="108"/>
      <c r="D88" s="141"/>
      <c r="E88" s="204"/>
    </row>
    <row r="89" spans="1:5" ht="28.5" thickBot="1">
      <c r="A89" s="149" t="s">
        <v>177</v>
      </c>
      <c r="B89" s="132">
        <v>0</v>
      </c>
      <c r="C89" s="143"/>
      <c r="D89" s="137"/>
      <c r="E89" s="205"/>
    </row>
    <row r="90" spans="1:5" ht="15" thickBot="1">
      <c r="A90" s="1517" t="s">
        <v>850</v>
      </c>
      <c r="B90" s="135">
        <v>0</v>
      </c>
      <c r="C90" s="136">
        <v>0</v>
      </c>
      <c r="D90" s="145"/>
      <c r="E90" s="206"/>
    </row>
    <row r="91" spans="1:5" ht="15" thickBot="1">
      <c r="A91" s="128" t="s">
        <v>179</v>
      </c>
      <c r="B91" s="124">
        <f>SUM(B82+B83+B84+B85+B88+B89+B90)</f>
        <v>7471012</v>
      </c>
      <c r="C91" s="146">
        <f>SUM(C82+C83+C84+C85+C88+C89+C90)</f>
        <v>4100000</v>
      </c>
      <c r="D91" s="124">
        <f>SUM(D82+D83+D84+D85+D88+D89+D90)</f>
        <v>0</v>
      </c>
      <c r="E91" s="207">
        <f>SUM(E82+E83+E84+E85+E88+E89+E90)</f>
        <v>0</v>
      </c>
    </row>
    <row r="92" spans="1:5">
      <c r="A92" s="126"/>
      <c r="B92" s="209"/>
      <c r="C92" s="210"/>
      <c r="D92" s="209"/>
      <c r="E92" s="209"/>
    </row>
    <row r="93" spans="1:5">
      <c r="A93" s="2446" t="s">
        <v>731</v>
      </c>
      <c r="B93" s="2447"/>
      <c r="C93" s="2447"/>
      <c r="D93" s="2447"/>
      <c r="E93" s="2448"/>
    </row>
    <row r="94" spans="1:5">
      <c r="A94" s="2449"/>
      <c r="B94" s="2450"/>
      <c r="C94" s="2450"/>
      <c r="D94" s="2450"/>
      <c r="E94" s="2451"/>
    </row>
    <row r="95" spans="1:5" ht="28.5" thickBot="1">
      <c r="A95" s="152" t="s">
        <v>169</v>
      </c>
      <c r="B95" s="111" t="s">
        <v>240</v>
      </c>
      <c r="C95" s="129" t="s">
        <v>241</v>
      </c>
      <c r="D95" s="1925" t="s">
        <v>242</v>
      </c>
      <c r="E95" s="1920"/>
    </row>
    <row r="96" spans="1:5" ht="15" thickBot="1">
      <c r="A96" s="208"/>
      <c r="B96" s="1492" t="s">
        <v>155</v>
      </c>
      <c r="C96" s="1493" t="s">
        <v>156</v>
      </c>
      <c r="D96" s="1494" t="s">
        <v>778</v>
      </c>
      <c r="E96" s="1494" t="s">
        <v>913</v>
      </c>
    </row>
    <row r="97" spans="1:5" ht="15" thickBot="1">
      <c r="A97" s="151" t="s">
        <v>727</v>
      </c>
      <c r="B97" s="2003"/>
      <c r="C97" s="2003"/>
      <c r="D97" s="2003"/>
      <c r="E97" s="2004"/>
    </row>
    <row r="98" spans="1:5">
      <c r="A98" s="149" t="s">
        <v>171</v>
      </c>
      <c r="B98" s="118">
        <v>14157140</v>
      </c>
      <c r="C98" s="133">
        <f>PSA!G19</f>
        <v>4600000</v>
      </c>
      <c r="D98" s="118">
        <f t="shared" ref="D98:E101" si="9">C98*5/100+C98</f>
        <v>4830000</v>
      </c>
      <c r="E98" s="160">
        <f t="shared" si="9"/>
        <v>5071500</v>
      </c>
    </row>
    <row r="99" spans="1:5">
      <c r="A99" s="150" t="s">
        <v>172</v>
      </c>
      <c r="B99" s="135">
        <v>3372060</v>
      </c>
      <c r="C99" s="133">
        <f>PSA!G114</f>
        <v>1605000</v>
      </c>
      <c r="D99" s="135">
        <f t="shared" si="9"/>
        <v>1685250</v>
      </c>
      <c r="E99" s="202">
        <f t="shared" si="9"/>
        <v>1769512.5</v>
      </c>
    </row>
    <row r="100" spans="1:5">
      <c r="A100" s="149" t="s">
        <v>173</v>
      </c>
      <c r="B100" s="132">
        <v>0</v>
      </c>
      <c r="C100" s="133">
        <v>0</v>
      </c>
      <c r="D100" s="118">
        <f t="shared" si="9"/>
        <v>0</v>
      </c>
      <c r="E100" s="160">
        <f t="shared" si="9"/>
        <v>0</v>
      </c>
    </row>
    <row r="101" spans="1:5">
      <c r="A101" s="149" t="s">
        <v>174</v>
      </c>
      <c r="B101" s="118">
        <f>[3]PSA!$G$137</f>
        <v>0</v>
      </c>
      <c r="C101" s="133">
        <f>PSA!G128</f>
        <v>0</v>
      </c>
      <c r="D101" s="118">
        <f t="shared" si="9"/>
        <v>0</v>
      </c>
      <c r="E101" s="160">
        <f t="shared" si="9"/>
        <v>0</v>
      </c>
    </row>
    <row r="102" spans="1:5">
      <c r="A102" s="1939" t="s">
        <v>175</v>
      </c>
      <c r="B102" s="2003"/>
      <c r="C102" s="2003"/>
      <c r="D102" s="2003"/>
      <c r="E102" s="2004"/>
    </row>
    <row r="103" spans="1:5">
      <c r="A103" s="1940"/>
      <c r="B103" s="1966"/>
      <c r="C103" s="1966"/>
      <c r="D103" s="1966"/>
      <c r="E103" s="1967"/>
    </row>
    <row r="104" spans="1:5">
      <c r="A104" s="203" t="s">
        <v>176</v>
      </c>
      <c r="B104" s="139">
        <v>0</v>
      </c>
      <c r="C104" s="108">
        <v>0</v>
      </c>
      <c r="D104" s="141">
        <f t="shared" ref="D104:E106" si="10">C104*5/100+C104</f>
        <v>0</v>
      </c>
      <c r="E104" s="204">
        <f t="shared" si="10"/>
        <v>0</v>
      </c>
    </row>
    <row r="105" spans="1:5" ht="28.5" thickBot="1">
      <c r="A105" s="149" t="s">
        <v>177</v>
      </c>
      <c r="B105" s="132">
        <v>0</v>
      </c>
      <c r="C105" s="143">
        <v>0</v>
      </c>
      <c r="D105" s="137">
        <f t="shared" si="10"/>
        <v>0</v>
      </c>
      <c r="E105" s="205">
        <f t="shared" si="10"/>
        <v>0</v>
      </c>
    </row>
    <row r="106" spans="1:5" ht="15" thickBot="1">
      <c r="A106" s="1517" t="s">
        <v>850</v>
      </c>
      <c r="B106" s="135">
        <f>[3]PSA!$G$144</f>
        <v>0</v>
      </c>
      <c r="C106" s="136">
        <f>PSA!G133</f>
        <v>0</v>
      </c>
      <c r="D106" s="145">
        <f t="shared" si="10"/>
        <v>0</v>
      </c>
      <c r="E106" s="206">
        <f t="shared" si="10"/>
        <v>0</v>
      </c>
    </row>
    <row r="107" spans="1:5" ht="15" thickBot="1">
      <c r="A107" s="128" t="s">
        <v>179</v>
      </c>
      <c r="B107" s="124">
        <f>SUM(B98+B99+B100+B101+B104+B105+B106)</f>
        <v>17529200</v>
      </c>
      <c r="C107" s="124">
        <f>SUM(C98+C99+C100+C101+C104+C105+C106)</f>
        <v>6205000</v>
      </c>
      <c r="D107" s="124">
        <f>SUM(D98+D99+D100+D101+D104+D105+D106)</f>
        <v>6515250</v>
      </c>
      <c r="E107" s="124">
        <f>SUM(E98+E99+E100+E101+E104+E105+E106)</f>
        <v>6841012.5</v>
      </c>
    </row>
  </sheetData>
  <mergeCells count="40">
    <mergeCell ref="B102:E103"/>
    <mergeCell ref="A77:E78"/>
    <mergeCell ref="B86:E87"/>
    <mergeCell ref="A93:E94"/>
    <mergeCell ref="B49:E50"/>
    <mergeCell ref="B55:E56"/>
    <mergeCell ref="A61:E62"/>
    <mergeCell ref="B65:E66"/>
    <mergeCell ref="B71:E72"/>
    <mergeCell ref="A55:A56"/>
    <mergeCell ref="A63:A64"/>
    <mergeCell ref="A71:A72"/>
    <mergeCell ref="A86:A87"/>
    <mergeCell ref="A102:A103"/>
    <mergeCell ref="D63:E63"/>
    <mergeCell ref="D79:E79"/>
    <mergeCell ref="B81:E81"/>
    <mergeCell ref="D95:E95"/>
    <mergeCell ref="B97:E97"/>
    <mergeCell ref="A14:E14"/>
    <mergeCell ref="D15:E15"/>
    <mergeCell ref="A30:E30"/>
    <mergeCell ref="D31:E31"/>
    <mergeCell ref="D47:E47"/>
    <mergeCell ref="A15:A16"/>
    <mergeCell ref="A23:A24"/>
    <mergeCell ref="A31:A32"/>
    <mergeCell ref="A39:A40"/>
    <mergeCell ref="A47:A48"/>
    <mergeCell ref="B17:E18"/>
    <mergeCell ref="B23:E24"/>
    <mergeCell ref="B33:E34"/>
    <mergeCell ref="B39:E40"/>
    <mergeCell ref="A45:E46"/>
    <mergeCell ref="A1:E1"/>
    <mergeCell ref="A2:B2"/>
    <mergeCell ref="D3:E3"/>
    <mergeCell ref="A5:E5"/>
    <mergeCell ref="B6:E6"/>
    <mergeCell ref="A3:A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I8" sqref="I8"/>
    </sheetView>
  </sheetViews>
  <sheetFormatPr defaultColWidth="9" defaultRowHeight="14.5"/>
  <cols>
    <col min="1" max="1" width="33.1796875" customWidth="1"/>
    <col min="2" max="5" width="14.453125" customWidth="1"/>
  </cols>
  <sheetData>
    <row r="1" spans="1:5" ht="16.5">
      <c r="A1" s="1928" t="s">
        <v>915</v>
      </c>
      <c r="B1" s="1928"/>
      <c r="C1" s="1928"/>
      <c r="D1" s="1928"/>
      <c r="E1" s="1928"/>
    </row>
    <row r="2" spans="1:5">
      <c r="A2" s="2438" t="s">
        <v>735</v>
      </c>
      <c r="B2" s="2438"/>
      <c r="C2" s="108"/>
      <c r="D2" s="109"/>
      <c r="E2" s="109"/>
    </row>
    <row r="3" spans="1:5" ht="28.5" thickBot="1">
      <c r="A3" s="2444" t="s">
        <v>150</v>
      </c>
      <c r="B3" s="110" t="s">
        <v>240</v>
      </c>
      <c r="C3" s="111" t="s">
        <v>241</v>
      </c>
      <c r="D3" s="2089" t="s">
        <v>242</v>
      </c>
      <c r="E3" s="2111"/>
    </row>
    <row r="4" spans="1:5" ht="15" thickBot="1">
      <c r="A4" s="2445"/>
      <c r="B4" s="1492" t="s">
        <v>155</v>
      </c>
      <c r="C4" s="1493" t="s">
        <v>156</v>
      </c>
      <c r="D4" s="1494" t="s">
        <v>778</v>
      </c>
      <c r="E4" s="1494" t="s">
        <v>913</v>
      </c>
    </row>
    <row r="5" spans="1:5" ht="15" thickBot="1">
      <c r="A5" s="2439" t="s">
        <v>157</v>
      </c>
      <c r="B5" s="2440"/>
      <c r="C5" s="2440"/>
      <c r="D5" s="2440"/>
      <c r="E5" s="2441"/>
    </row>
    <row r="6" spans="1:5">
      <c r="A6" s="115" t="s">
        <v>158</v>
      </c>
      <c r="B6" s="2442"/>
      <c r="C6" s="2442"/>
      <c r="D6" s="2442"/>
      <c r="E6" s="2443"/>
    </row>
    <row r="7" spans="1:5" ht="28">
      <c r="A7" s="116" t="s">
        <v>159</v>
      </c>
      <c r="B7" s="117">
        <v>14500000</v>
      </c>
      <c r="C7" s="118">
        <f>'COUNTY ATTORNEY'!C139</f>
        <v>32832340</v>
      </c>
      <c r="D7" s="117">
        <f>C7*5/100+C7</f>
        <v>34473957</v>
      </c>
      <c r="E7" s="119">
        <f>D7*5/100+D7</f>
        <v>36197654.850000001</v>
      </c>
    </row>
    <row r="8" spans="1:5">
      <c r="A8" s="120" t="s">
        <v>160</v>
      </c>
      <c r="B8" s="117">
        <f>SUM(B7)</f>
        <v>14500000</v>
      </c>
      <c r="C8" s="118">
        <f>SUM(C7:C7)</f>
        <v>32832340</v>
      </c>
      <c r="D8" s="121">
        <f>SUM(D7:D7)</f>
        <v>34473957</v>
      </c>
      <c r="E8" s="122">
        <f>SUM(E7:E7)</f>
        <v>36197654.850000001</v>
      </c>
    </row>
    <row r="9" spans="1:5">
      <c r="A9" s="110" t="s">
        <v>168</v>
      </c>
      <c r="B9" s="123">
        <f>SUM(B8)</f>
        <v>14500000</v>
      </c>
      <c r="C9" s="124">
        <f>SUM(C8)</f>
        <v>32832340</v>
      </c>
      <c r="D9" s="123">
        <f>SUM(D8)</f>
        <v>34473957</v>
      </c>
      <c r="E9" s="125">
        <f>SUM(E8)</f>
        <v>36197654.850000001</v>
      </c>
    </row>
    <row r="10" spans="1:5">
      <c r="A10" s="126"/>
      <c r="C10" s="127"/>
    </row>
    <row r="11" spans="1:5" ht="16.5">
      <c r="A11" s="1928" t="s">
        <v>247</v>
      </c>
      <c r="B11" s="1928"/>
      <c r="C11" s="1928"/>
      <c r="D11" s="1928"/>
      <c r="E11" s="1928"/>
    </row>
    <row r="12" spans="1:5" ht="28.5" thickBot="1">
      <c r="A12" s="2431" t="s">
        <v>169</v>
      </c>
      <c r="B12" s="111" t="s">
        <v>240</v>
      </c>
      <c r="C12" s="111" t="s">
        <v>241</v>
      </c>
      <c r="D12" s="1925" t="s">
        <v>242</v>
      </c>
      <c r="E12" s="1920"/>
    </row>
    <row r="13" spans="1:5" ht="15" thickBot="1">
      <c r="A13" s="2250"/>
      <c r="B13" s="1492" t="s">
        <v>155</v>
      </c>
      <c r="C13" s="1493" t="s">
        <v>156</v>
      </c>
      <c r="D13" s="1494" t="s">
        <v>778</v>
      </c>
      <c r="E13" s="1494" t="s">
        <v>913</v>
      </c>
    </row>
    <row r="14" spans="1:5">
      <c r="A14" s="130" t="s">
        <v>727</v>
      </c>
      <c r="B14" s="2003"/>
      <c r="C14" s="2003"/>
      <c r="D14" s="2003"/>
      <c r="E14" s="2004"/>
    </row>
    <row r="15" spans="1:5">
      <c r="A15" s="130"/>
      <c r="B15" s="2003"/>
      <c r="C15" s="2003"/>
      <c r="D15" s="2003"/>
      <c r="E15" s="2004"/>
    </row>
    <row r="16" spans="1:5">
      <c r="A16" s="132" t="s">
        <v>171</v>
      </c>
      <c r="B16" s="133">
        <v>0</v>
      </c>
      <c r="C16" s="118">
        <f>'COUNTY ATTORNEY'!E16</f>
        <v>17832340</v>
      </c>
      <c r="D16" s="133">
        <f t="shared" ref="D16:E19" si="0">C16*5/100+C16</f>
        <v>18723957</v>
      </c>
      <c r="E16" s="118">
        <f t="shared" si="0"/>
        <v>19660154.850000001</v>
      </c>
    </row>
    <row r="17" spans="1:5">
      <c r="A17" s="134" t="s">
        <v>172</v>
      </c>
      <c r="B17" s="133">
        <v>13500000</v>
      </c>
      <c r="C17" s="135">
        <f>'COUNTY ATTORNEY'!E118</f>
        <v>14000000</v>
      </c>
      <c r="D17" s="136">
        <f t="shared" si="0"/>
        <v>14700000</v>
      </c>
      <c r="E17" s="135">
        <f>D17*5/100+D17</f>
        <v>15435000</v>
      </c>
    </row>
    <row r="18" spans="1:5">
      <c r="A18" s="132" t="s">
        <v>173</v>
      </c>
      <c r="B18" s="133"/>
      <c r="C18" s="137">
        <v>0</v>
      </c>
      <c r="D18" s="133">
        <f t="shared" si="0"/>
        <v>0</v>
      </c>
      <c r="E18" s="118">
        <f>D18*5/100+D18</f>
        <v>0</v>
      </c>
    </row>
    <row r="19" spans="1:5">
      <c r="A19" s="132" t="s">
        <v>174</v>
      </c>
      <c r="B19" s="133">
        <v>1000000</v>
      </c>
      <c r="C19" s="118">
        <f>'COUNTY ATTORNEY'!E133</f>
        <v>1000000</v>
      </c>
      <c r="D19" s="133">
        <f t="shared" si="0"/>
        <v>1050000</v>
      </c>
      <c r="E19" s="118">
        <f>D19*5/100+D19</f>
        <v>1102500</v>
      </c>
    </row>
    <row r="20" spans="1:5">
      <c r="A20" s="1942" t="s">
        <v>175</v>
      </c>
      <c r="B20" s="2003"/>
      <c r="C20" s="2003"/>
      <c r="D20" s="2003"/>
      <c r="E20" s="2004"/>
    </row>
    <row r="21" spans="1:5">
      <c r="A21" s="1940"/>
      <c r="B21" s="1966"/>
      <c r="C21" s="1966"/>
      <c r="D21" s="1966"/>
      <c r="E21" s="1967"/>
    </row>
    <row r="22" spans="1:5" ht="15" thickBot="1">
      <c r="A22" s="139" t="s">
        <v>176</v>
      </c>
      <c r="B22" s="140">
        <v>0</v>
      </c>
      <c r="C22" s="141">
        <v>0</v>
      </c>
      <c r="D22" s="108">
        <f t="shared" ref="D22:E24" si="1">C22*5/100+C22</f>
        <v>0</v>
      </c>
      <c r="E22" s="141">
        <f t="shared" si="1"/>
        <v>0</v>
      </c>
    </row>
    <row r="23" spans="1:5" ht="28.5" thickBot="1">
      <c r="A23" s="132" t="s">
        <v>177</v>
      </c>
      <c r="B23" s="142">
        <v>0</v>
      </c>
      <c r="C23" s="1574">
        <v>0</v>
      </c>
      <c r="D23" s="1574">
        <f t="shared" si="1"/>
        <v>0</v>
      </c>
      <c r="E23" s="1574">
        <f t="shared" si="1"/>
        <v>0</v>
      </c>
    </row>
    <row r="24" spans="1:5" ht="15" thickBot="1">
      <c r="A24" s="1517" t="s">
        <v>850</v>
      </c>
      <c r="B24" s="136"/>
      <c r="C24" s="135">
        <f>'COUNTY ATTORNEY'!E137</f>
        <v>0</v>
      </c>
      <c r="D24" s="144">
        <f t="shared" si="1"/>
        <v>0</v>
      </c>
      <c r="E24" s="145">
        <f t="shared" si="1"/>
        <v>0</v>
      </c>
    </row>
    <row r="25" spans="1:5" ht="15" thickBot="1">
      <c r="A25" s="128" t="s">
        <v>179</v>
      </c>
      <c r="B25" s="124">
        <f>SUM(B16+B17+B18+B19+B22+B23+B24)</f>
        <v>14500000</v>
      </c>
      <c r="C25" s="124">
        <f>SUM(C16+C17+C18+C19+C22+C23+C24)</f>
        <v>32832340</v>
      </c>
      <c r="D25" s="146">
        <f>SUM(D16+D17+D18+D19+D22+D23+D24)</f>
        <v>34473957</v>
      </c>
      <c r="E25" s="124">
        <f>SUM(E16+E17+E18+E19+E22+E23+E24)</f>
        <v>36197654.850000001</v>
      </c>
    </row>
    <row r="26" spans="1:5" ht="15">
      <c r="A26" s="147"/>
      <c r="C26" s="127"/>
    </row>
    <row r="27" spans="1:5" ht="16.5">
      <c r="A27" s="1928" t="s">
        <v>180</v>
      </c>
      <c r="B27" s="1928"/>
      <c r="C27" s="1928"/>
      <c r="D27" s="1928"/>
      <c r="E27" s="1928"/>
    </row>
    <row r="28" spans="1:5" ht="28.5" thickBot="1">
      <c r="A28" s="1962" t="s">
        <v>169</v>
      </c>
      <c r="B28" s="111" t="s">
        <v>240</v>
      </c>
      <c r="C28" s="129" t="s">
        <v>241</v>
      </c>
      <c r="D28" s="1925" t="s">
        <v>242</v>
      </c>
      <c r="E28" s="1920"/>
    </row>
    <row r="29" spans="1:5" ht="15" thickBot="1">
      <c r="A29" s="1965"/>
      <c r="B29" s="1492" t="s">
        <v>155</v>
      </c>
      <c r="C29" s="1493" t="s">
        <v>156</v>
      </c>
      <c r="D29" s="1494" t="s">
        <v>778</v>
      </c>
      <c r="E29" s="1494" t="s">
        <v>913</v>
      </c>
    </row>
    <row r="30" spans="1:5">
      <c r="A30" s="148" t="s">
        <v>727</v>
      </c>
      <c r="B30" s="1962"/>
      <c r="C30" s="1963"/>
      <c r="D30" s="1963"/>
      <c r="E30" s="1964"/>
    </row>
    <row r="31" spans="1:5">
      <c r="A31" s="148"/>
      <c r="B31" s="2002"/>
      <c r="C31" s="2003"/>
      <c r="D31" s="2003"/>
      <c r="E31" s="2004"/>
    </row>
    <row r="32" spans="1:5">
      <c r="A32" s="149" t="s">
        <v>171</v>
      </c>
      <c r="B32" s="118">
        <v>0</v>
      </c>
      <c r="C32" s="118">
        <f>'COUNTY ATTORNEY'!D16</f>
        <v>17832340</v>
      </c>
      <c r="D32" s="118">
        <v>0</v>
      </c>
      <c r="E32" s="118">
        <f t="shared" ref="D32:E34" si="2">D32*5/100+D32</f>
        <v>0</v>
      </c>
    </row>
    <row r="33" spans="1:5">
      <c r="A33" s="150" t="s">
        <v>172</v>
      </c>
      <c r="B33" s="118">
        <v>13500000</v>
      </c>
      <c r="C33" s="135">
        <f>'COUNTY ATTORNEY'!D118</f>
        <v>14000000</v>
      </c>
      <c r="D33" s="136">
        <f t="shared" si="2"/>
        <v>14700000</v>
      </c>
      <c r="E33" s="135">
        <f>D33*5/100+D33</f>
        <v>15435000</v>
      </c>
    </row>
    <row r="34" spans="1:5">
      <c r="A34" s="149" t="s">
        <v>173</v>
      </c>
      <c r="B34" s="118"/>
      <c r="C34" s="137">
        <v>0</v>
      </c>
      <c r="D34" s="133">
        <f t="shared" si="2"/>
        <v>0</v>
      </c>
      <c r="E34" s="118">
        <f>D34*5/100+D34</f>
        <v>0</v>
      </c>
    </row>
    <row r="35" spans="1:5">
      <c r="A35" s="149" t="s">
        <v>174</v>
      </c>
      <c r="B35" s="118">
        <v>1000000</v>
      </c>
      <c r="C35" s="118">
        <f>'COUNTY ATTORNEY'!D133</f>
        <v>1000000</v>
      </c>
      <c r="D35" s="133">
        <f>C35*5/100+C35</f>
        <v>1050000</v>
      </c>
      <c r="E35" s="118">
        <f>D35*5/100+D35</f>
        <v>1102500</v>
      </c>
    </row>
    <row r="36" spans="1:5">
      <c r="A36" s="1939" t="s">
        <v>175</v>
      </c>
      <c r="B36" s="2003"/>
      <c r="C36" s="2003"/>
      <c r="D36" s="2003"/>
      <c r="E36" s="2004"/>
    </row>
    <row r="37" spans="1:5">
      <c r="A37" s="1940"/>
      <c r="B37" s="1966"/>
      <c r="C37" s="1966"/>
      <c r="D37" s="1966"/>
      <c r="E37" s="1967"/>
    </row>
    <row r="38" spans="1:5" ht="15" thickBot="1">
      <c r="A38" s="139" t="s">
        <v>176</v>
      </c>
      <c r="B38" s="140"/>
      <c r="C38" s="141">
        <v>0</v>
      </c>
      <c r="D38" s="108">
        <f t="shared" ref="D38:E40" si="3">C38*5/100+C38</f>
        <v>0</v>
      </c>
      <c r="E38" s="141">
        <f t="shared" si="3"/>
        <v>0</v>
      </c>
    </row>
    <row r="39" spans="1:5" ht="28.5" thickBot="1">
      <c r="A39" s="132" t="s">
        <v>177</v>
      </c>
      <c r="B39" s="142"/>
      <c r="C39" s="1574">
        <v>250000</v>
      </c>
      <c r="D39" s="1574">
        <f t="shared" si="3"/>
        <v>262500</v>
      </c>
      <c r="E39" s="1574">
        <f>D39*5/100+D39</f>
        <v>275625</v>
      </c>
    </row>
    <row r="40" spans="1:5" ht="15" thickBot="1">
      <c r="A40" s="1517" t="s">
        <v>850</v>
      </c>
      <c r="B40" s="136"/>
      <c r="C40" s="135">
        <f>'COUNTY ATTORNEY'!D137</f>
        <v>0</v>
      </c>
      <c r="D40" s="144">
        <f t="shared" si="3"/>
        <v>0</v>
      </c>
      <c r="E40" s="145">
        <f>D40*5/100+D40</f>
        <v>0</v>
      </c>
    </row>
    <row r="41" spans="1:5" ht="15" thickBot="1">
      <c r="A41" s="111" t="s">
        <v>179</v>
      </c>
      <c r="B41" s="146">
        <f>SUM(B32+B33+B34+B35+B38+B39+B40)</f>
        <v>14500000</v>
      </c>
      <c r="C41" s="124">
        <f>SUM(C32+C33+C34+C35+C38+C39+C40)</f>
        <v>33082340</v>
      </c>
      <c r="D41" s="146">
        <f>SUM(D32+D33+D34+D35+D38+D39+D40)</f>
        <v>16012500</v>
      </c>
      <c r="E41" s="124">
        <f>SUM(E32+E33+E34+E35+E38+E39+E40)</f>
        <v>16813125</v>
      </c>
    </row>
    <row r="42" spans="1:5">
      <c r="A42" s="1941" t="s">
        <v>728</v>
      </c>
      <c r="B42" s="1946"/>
      <c r="C42" s="1946"/>
      <c r="D42" s="1946"/>
      <c r="E42" s="1947"/>
    </row>
    <row r="43" spans="1:5">
      <c r="A43" s="1938"/>
      <c r="B43" s="1998"/>
      <c r="C43" s="1998"/>
      <c r="D43" s="1998"/>
      <c r="E43" s="1958"/>
    </row>
    <row r="44" spans="1:5" ht="28.5" thickBot="1">
      <c r="A44" s="1962" t="s">
        <v>169</v>
      </c>
      <c r="B44" s="111" t="s">
        <v>240</v>
      </c>
      <c r="C44" s="111" t="s">
        <v>241</v>
      </c>
      <c r="D44" s="1919" t="s">
        <v>242</v>
      </c>
      <c r="E44" s="1920"/>
    </row>
    <row r="45" spans="1:5" ht="15" thickBot="1">
      <c r="A45" s="1965"/>
      <c r="B45" s="1492" t="s">
        <v>155</v>
      </c>
      <c r="C45" s="1493" t="s">
        <v>156</v>
      </c>
      <c r="D45" s="1494" t="s">
        <v>778</v>
      </c>
      <c r="E45" s="1494" t="s">
        <v>913</v>
      </c>
    </row>
    <row r="46" spans="1:5">
      <c r="A46" s="148" t="s">
        <v>727</v>
      </c>
      <c r="B46" s="1962"/>
      <c r="C46" s="1963"/>
      <c r="D46" s="1963"/>
      <c r="E46" s="1964"/>
    </row>
    <row r="47" spans="1:5">
      <c r="A47" s="148"/>
      <c r="B47" s="2002"/>
      <c r="C47" s="2003"/>
      <c r="D47" s="2003"/>
      <c r="E47" s="2004"/>
    </row>
    <row r="48" spans="1:5">
      <c r="A48" s="139" t="s">
        <v>171</v>
      </c>
      <c r="B48" s="159">
        <v>0</v>
      </c>
      <c r="C48" s="118">
        <f>'COUNTY ATTORNEY'!C16</f>
        <v>17832340</v>
      </c>
      <c r="D48" s="160">
        <f t="shared" ref="D48:E51" si="4">C48*5/100+C48</f>
        <v>18723957</v>
      </c>
      <c r="E48" s="161">
        <f t="shared" si="4"/>
        <v>19660154.850000001</v>
      </c>
    </row>
    <row r="49" spans="1:5">
      <c r="A49" s="132" t="s">
        <v>172</v>
      </c>
      <c r="B49" s="159">
        <v>13500000</v>
      </c>
      <c r="C49" s="118">
        <f>'COUNTY ATTORNEY'!C118</f>
        <v>14000000</v>
      </c>
      <c r="D49" s="133">
        <f t="shared" si="4"/>
        <v>14700000</v>
      </c>
      <c r="E49" s="118">
        <f>D49*5/100+D49</f>
        <v>15435000</v>
      </c>
    </row>
    <row r="50" spans="1:5">
      <c r="A50" s="134" t="s">
        <v>173</v>
      </c>
      <c r="B50" s="159"/>
      <c r="C50" s="162">
        <v>0</v>
      </c>
      <c r="D50" s="136">
        <f t="shared" si="4"/>
        <v>0</v>
      </c>
      <c r="E50" s="135">
        <f>D50*5/100+D50</f>
        <v>0</v>
      </c>
    </row>
    <row r="51" spans="1:5">
      <c r="A51" s="132" t="s">
        <v>174</v>
      </c>
      <c r="B51" s="159">
        <v>1000000</v>
      </c>
      <c r="C51" s="118">
        <f>'COUNTY ATTORNEY'!C133</f>
        <v>1000000</v>
      </c>
      <c r="D51" s="133">
        <f t="shared" si="4"/>
        <v>1050000</v>
      </c>
      <c r="E51" s="118">
        <f>D51*5/100+D51</f>
        <v>1102500</v>
      </c>
    </row>
    <row r="52" spans="1:5">
      <c r="A52" s="1942" t="s">
        <v>175</v>
      </c>
      <c r="B52" s="2003"/>
      <c r="C52" s="2003"/>
      <c r="D52" s="2003"/>
      <c r="E52" s="2004"/>
    </row>
    <row r="53" spans="1:5">
      <c r="A53" s="1940"/>
      <c r="B53" s="1966"/>
      <c r="C53" s="1966"/>
      <c r="D53" s="1966"/>
      <c r="E53" s="1967"/>
    </row>
    <row r="54" spans="1:5">
      <c r="A54" s="139" t="s">
        <v>176</v>
      </c>
      <c r="B54" s="140"/>
      <c r="C54" s="141">
        <v>0</v>
      </c>
      <c r="D54" s="108">
        <f t="shared" ref="D54:E56" si="5">C54*5/100+C54</f>
        <v>0</v>
      </c>
      <c r="E54" s="141">
        <f t="shared" si="5"/>
        <v>0</v>
      </c>
    </row>
    <row r="55" spans="1:5" ht="28.5" thickBot="1">
      <c r="A55" s="132" t="s">
        <v>177</v>
      </c>
      <c r="B55" s="142"/>
      <c r="C55" s="137">
        <v>0</v>
      </c>
      <c r="D55" s="143">
        <f t="shared" si="5"/>
        <v>0</v>
      </c>
      <c r="E55" s="137">
        <f>D55*5/100+D55</f>
        <v>0</v>
      </c>
    </row>
    <row r="56" spans="1:5" ht="15" thickBot="1">
      <c r="A56" s="1517" t="s">
        <v>850</v>
      </c>
      <c r="B56" s="136"/>
      <c r="C56" s="135">
        <f>'COUNTY ATTORNEY'!C137</f>
        <v>0</v>
      </c>
      <c r="D56" s="144">
        <f t="shared" si="5"/>
        <v>0</v>
      </c>
      <c r="E56" s="145">
        <f>D56*5/100+D56</f>
        <v>0</v>
      </c>
    </row>
    <row r="57" spans="1:5" ht="15" thickBot="1">
      <c r="A57" s="111" t="s">
        <v>179</v>
      </c>
      <c r="B57" s="146">
        <f>SUM(B48+B49+B50+B51+B54+B55+B56)</f>
        <v>14500000</v>
      </c>
      <c r="C57" s="124">
        <f>SUM(C48+C49+C50+C51+C54+C55+C56)</f>
        <v>32832340</v>
      </c>
      <c r="D57" s="146">
        <f>SUM(D48+D49+D50+D51+D54+D55+D56)</f>
        <v>34473957</v>
      </c>
      <c r="E57" s="124">
        <f>SUM(E48+E49+E50+E51+E54+E55+E56)</f>
        <v>36197654.850000001</v>
      </c>
    </row>
  </sheetData>
  <mergeCells count="24">
    <mergeCell ref="A52:A53"/>
    <mergeCell ref="B14:E15"/>
    <mergeCell ref="B20:E21"/>
    <mergeCell ref="B30:E31"/>
    <mergeCell ref="B36:E37"/>
    <mergeCell ref="A42:E43"/>
    <mergeCell ref="B46:E47"/>
    <mergeCell ref="B52:E53"/>
    <mergeCell ref="A11:E11"/>
    <mergeCell ref="D12:E12"/>
    <mergeCell ref="A27:E27"/>
    <mergeCell ref="D28:E28"/>
    <mergeCell ref="D44:E44"/>
    <mergeCell ref="A12:A13"/>
    <mergeCell ref="A20:A21"/>
    <mergeCell ref="A28:A29"/>
    <mergeCell ref="A36:A37"/>
    <mergeCell ref="A44:A45"/>
    <mergeCell ref="A1:E1"/>
    <mergeCell ref="A2:B2"/>
    <mergeCell ref="D3:E3"/>
    <mergeCell ref="A5:E5"/>
    <mergeCell ref="B6:E6"/>
    <mergeCell ref="A3:A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workbookViewId="0">
      <pane xSplit="2" topLeftCell="C1" activePane="topRight" state="frozen"/>
      <selection activeCell="B122" sqref="B122"/>
      <selection pane="topRight" activeCell="G134" sqref="G134"/>
    </sheetView>
  </sheetViews>
  <sheetFormatPr defaultColWidth="9" defaultRowHeight="14.5"/>
  <cols>
    <col min="1" max="1" width="12.54296875" customWidth="1"/>
    <col min="2" max="2" width="49.453125" customWidth="1"/>
    <col min="3" max="3" width="18.453125" hidden="1" customWidth="1"/>
    <col min="4" max="4" width="21.26953125" customWidth="1"/>
    <col min="5" max="5" width="15.7265625" customWidth="1"/>
    <col min="6" max="6" width="14.7265625" style="3" customWidth="1"/>
    <col min="7" max="7" width="13.7265625" style="3" customWidth="1"/>
  </cols>
  <sheetData>
    <row r="1" spans="1:5" ht="22.5">
      <c r="A1" s="2452" t="s">
        <v>732</v>
      </c>
      <c r="B1" s="2452"/>
      <c r="C1" s="2452"/>
      <c r="D1" s="2452"/>
      <c r="E1" s="2452"/>
    </row>
    <row r="2" spans="1:5" ht="62">
      <c r="A2" s="163" t="s">
        <v>14</v>
      </c>
      <c r="B2" s="164" t="s">
        <v>15</v>
      </c>
      <c r="C2" s="1755" t="s">
        <v>705</v>
      </c>
      <c r="D2" s="1755" t="s">
        <v>945</v>
      </c>
      <c r="E2" s="167" t="s">
        <v>13</v>
      </c>
    </row>
    <row r="3" spans="1:5" ht="46.5">
      <c r="A3" s="163" t="s">
        <v>14</v>
      </c>
      <c r="B3" s="164" t="s">
        <v>15</v>
      </c>
      <c r="C3" s="169" t="s">
        <v>511</v>
      </c>
      <c r="D3" s="170" t="s">
        <v>709</v>
      </c>
      <c r="E3" s="167"/>
    </row>
    <row r="4" spans="1:5" ht="15.5">
      <c r="A4" s="163"/>
      <c r="B4" s="171" t="s">
        <v>29</v>
      </c>
      <c r="C4" s="235"/>
      <c r="D4" s="166"/>
      <c r="E4" s="172"/>
    </row>
    <row r="5" spans="1:5" ht="15.5">
      <c r="A5" s="163">
        <v>2110101</v>
      </c>
      <c r="B5" s="164" t="s">
        <v>30</v>
      </c>
      <c r="C5" s="235">
        <v>13482340</v>
      </c>
      <c r="D5" s="166">
        <f>SUM(C5)</f>
        <v>13482340</v>
      </c>
      <c r="E5" s="172">
        <f>SUM(D5)</f>
        <v>13482340</v>
      </c>
    </row>
    <row r="6" spans="1:5" ht="15.5" hidden="1">
      <c r="A6" s="163">
        <v>2110310</v>
      </c>
      <c r="B6" s="164" t="s">
        <v>208</v>
      </c>
      <c r="C6" s="235"/>
      <c r="D6" s="166">
        <f t="shared" ref="D6:E15" si="0">SUM(C6)</f>
        <v>0</v>
      </c>
      <c r="E6" s="172">
        <f t="shared" si="0"/>
        <v>0</v>
      </c>
    </row>
    <row r="7" spans="1:5" ht="15.5">
      <c r="A7" s="163">
        <v>2110312</v>
      </c>
      <c r="B7" s="164" t="s">
        <v>42</v>
      </c>
      <c r="C7" s="235">
        <v>1000000</v>
      </c>
      <c r="D7" s="166">
        <f t="shared" si="0"/>
        <v>1000000</v>
      </c>
      <c r="E7" s="172">
        <f t="shared" si="0"/>
        <v>1000000</v>
      </c>
    </row>
    <row r="8" spans="1:5" ht="15.5">
      <c r="A8" s="163">
        <v>2710102</v>
      </c>
      <c r="B8" s="164" t="s">
        <v>31</v>
      </c>
      <c r="C8" s="235">
        <v>1900000</v>
      </c>
      <c r="D8" s="166">
        <f t="shared" si="0"/>
        <v>1900000</v>
      </c>
      <c r="E8" s="172">
        <f t="shared" si="0"/>
        <v>1900000</v>
      </c>
    </row>
    <row r="9" spans="1:5" ht="15.5" hidden="1">
      <c r="A9" s="163">
        <v>2110202</v>
      </c>
      <c r="B9" s="164" t="s">
        <v>41</v>
      </c>
      <c r="C9" s="235"/>
      <c r="D9" s="166">
        <f t="shared" si="0"/>
        <v>0</v>
      </c>
      <c r="E9" s="172">
        <f t="shared" si="0"/>
        <v>0</v>
      </c>
    </row>
    <row r="10" spans="1:5" ht="31">
      <c r="A10" s="163">
        <v>2120101</v>
      </c>
      <c r="B10" s="173" t="s">
        <v>209</v>
      </c>
      <c r="C10" s="235">
        <v>250000</v>
      </c>
      <c r="D10" s="166">
        <f t="shared" si="0"/>
        <v>250000</v>
      </c>
      <c r="E10" s="172">
        <f t="shared" si="0"/>
        <v>250000</v>
      </c>
    </row>
    <row r="11" spans="1:5" ht="15.5">
      <c r="A11" s="163" t="s">
        <v>597</v>
      </c>
      <c r="B11" s="164" t="s">
        <v>275</v>
      </c>
      <c r="C11" s="235">
        <v>100000</v>
      </c>
      <c r="D11" s="166">
        <f t="shared" si="0"/>
        <v>100000</v>
      </c>
      <c r="E11" s="172">
        <f t="shared" si="0"/>
        <v>100000</v>
      </c>
    </row>
    <row r="12" spans="1:5" ht="15.5">
      <c r="A12" s="163">
        <v>2110301</v>
      </c>
      <c r="B12" s="164" t="s">
        <v>34</v>
      </c>
      <c r="C12" s="235">
        <v>1000000</v>
      </c>
      <c r="D12" s="166">
        <f t="shared" si="0"/>
        <v>1000000</v>
      </c>
      <c r="E12" s="172">
        <f t="shared" si="0"/>
        <v>1000000</v>
      </c>
    </row>
    <row r="13" spans="1:5" ht="15.5">
      <c r="A13" s="163">
        <v>2110320</v>
      </c>
      <c r="B13" s="164" t="s">
        <v>35</v>
      </c>
      <c r="C13" s="235">
        <v>100000</v>
      </c>
      <c r="D13" s="166">
        <f t="shared" si="0"/>
        <v>100000</v>
      </c>
      <c r="E13" s="172">
        <f t="shared" si="0"/>
        <v>100000</v>
      </c>
    </row>
    <row r="14" spans="1:5" ht="15.5" hidden="1">
      <c r="A14" s="174">
        <v>2110314</v>
      </c>
      <c r="B14" s="175" t="s">
        <v>210</v>
      </c>
      <c r="C14" s="235"/>
      <c r="D14" s="166">
        <f t="shared" si="0"/>
        <v>0</v>
      </c>
      <c r="E14" s="172">
        <f t="shared" si="0"/>
        <v>0</v>
      </c>
    </row>
    <row r="15" spans="1:5" ht="15.5" hidden="1">
      <c r="A15" s="174"/>
      <c r="B15" s="175" t="s">
        <v>775</v>
      </c>
      <c r="C15" s="235"/>
      <c r="D15" s="166">
        <f t="shared" si="0"/>
        <v>0</v>
      </c>
      <c r="E15" s="172">
        <f t="shared" si="0"/>
        <v>0</v>
      </c>
    </row>
    <row r="16" spans="1:5" ht="15.5">
      <c r="A16" s="177"/>
      <c r="B16" s="177" t="s">
        <v>39</v>
      </c>
      <c r="C16" s="178">
        <f>SUM(C5:C15)</f>
        <v>17832340</v>
      </c>
      <c r="D16" s="178">
        <f>SUM(D5:D15)</f>
        <v>17832340</v>
      </c>
      <c r="E16" s="178">
        <f>SUM(E5:E15)</f>
        <v>17832340</v>
      </c>
    </row>
    <row r="17" spans="1:5" ht="15.5">
      <c r="A17" s="180" t="s">
        <v>40</v>
      </c>
      <c r="B17" s="181"/>
      <c r="C17" s="1487"/>
      <c r="D17" s="183"/>
      <c r="E17" s="172"/>
    </row>
    <row r="18" spans="1:5" ht="15.5" hidden="1">
      <c r="A18" s="174">
        <v>2110201</v>
      </c>
      <c r="B18" s="175" t="s">
        <v>37</v>
      </c>
      <c r="C18" s="1488"/>
      <c r="D18" s="166">
        <f>SUM(C18)</f>
        <v>0</v>
      </c>
      <c r="E18" s="172">
        <f>SUM(D18)</f>
        <v>0</v>
      </c>
    </row>
    <row r="19" spans="1:5" ht="15.5" hidden="1">
      <c r="A19" s="174">
        <v>2110202</v>
      </c>
      <c r="B19" s="175" t="s">
        <v>41</v>
      </c>
      <c r="C19" s="1488"/>
      <c r="D19" s="166">
        <f t="shared" ref="D19:E82" si="1">SUM(C19)</f>
        <v>0</v>
      </c>
      <c r="E19" s="172">
        <f t="shared" si="1"/>
        <v>0</v>
      </c>
    </row>
    <row r="20" spans="1:5" ht="15.5" hidden="1">
      <c r="A20" s="174">
        <v>2110302</v>
      </c>
      <c r="B20" s="175" t="s">
        <v>38</v>
      </c>
      <c r="C20" s="1488"/>
      <c r="D20" s="166">
        <f t="shared" si="1"/>
        <v>0</v>
      </c>
      <c r="E20" s="172">
        <f t="shared" si="1"/>
        <v>0</v>
      </c>
    </row>
    <row r="21" spans="1:5" ht="15.5" hidden="1">
      <c r="A21" s="174">
        <v>2110312</v>
      </c>
      <c r="B21" s="175" t="s">
        <v>42</v>
      </c>
      <c r="C21" s="1488"/>
      <c r="D21" s="166">
        <f t="shared" si="1"/>
        <v>0</v>
      </c>
      <c r="E21" s="172">
        <f t="shared" si="1"/>
        <v>0</v>
      </c>
    </row>
    <row r="22" spans="1:5" ht="15.5" hidden="1">
      <c r="A22" s="174">
        <v>2110316</v>
      </c>
      <c r="B22" s="175" t="s">
        <v>43</v>
      </c>
      <c r="C22" s="1488"/>
      <c r="D22" s="166">
        <f t="shared" si="1"/>
        <v>0</v>
      </c>
      <c r="E22" s="172">
        <f t="shared" si="1"/>
        <v>0</v>
      </c>
    </row>
    <row r="23" spans="1:5" ht="15.5" hidden="1">
      <c r="A23" s="174">
        <v>2120103</v>
      </c>
      <c r="B23" s="184" t="s">
        <v>32</v>
      </c>
      <c r="C23" s="1488"/>
      <c r="D23" s="166">
        <f t="shared" si="1"/>
        <v>0</v>
      </c>
      <c r="E23" s="172">
        <f t="shared" si="1"/>
        <v>0</v>
      </c>
    </row>
    <row r="24" spans="1:5" ht="15.5" hidden="1">
      <c r="A24" s="174">
        <v>2210101</v>
      </c>
      <c r="B24" s="175" t="s">
        <v>44</v>
      </c>
      <c r="C24" s="1488"/>
      <c r="D24" s="166">
        <f t="shared" si="1"/>
        <v>0</v>
      </c>
      <c r="E24" s="172">
        <f t="shared" si="1"/>
        <v>0</v>
      </c>
    </row>
    <row r="25" spans="1:5" ht="15.5" hidden="1">
      <c r="A25" s="174">
        <v>2210102</v>
      </c>
      <c r="B25" s="175" t="s">
        <v>45</v>
      </c>
      <c r="C25" s="1488"/>
      <c r="D25" s="166">
        <f t="shared" si="1"/>
        <v>0</v>
      </c>
      <c r="E25" s="172">
        <f t="shared" si="1"/>
        <v>0</v>
      </c>
    </row>
    <row r="26" spans="1:5" ht="15.5" hidden="1">
      <c r="A26" s="174">
        <v>2210103</v>
      </c>
      <c r="B26" s="175" t="s">
        <v>46</v>
      </c>
      <c r="C26" s="1488"/>
      <c r="D26" s="166">
        <f t="shared" si="1"/>
        <v>0</v>
      </c>
      <c r="E26" s="172">
        <f t="shared" si="1"/>
        <v>0</v>
      </c>
    </row>
    <row r="27" spans="1:5" ht="15.5" hidden="1">
      <c r="A27" s="174">
        <v>2210104</v>
      </c>
      <c r="B27" s="175" t="s">
        <v>213</v>
      </c>
      <c r="C27" s="1488"/>
      <c r="D27" s="166">
        <f t="shared" si="1"/>
        <v>0</v>
      </c>
      <c r="E27" s="172">
        <f t="shared" si="1"/>
        <v>0</v>
      </c>
    </row>
    <row r="28" spans="1:5" ht="15.5" hidden="1">
      <c r="A28" s="174">
        <v>2210105</v>
      </c>
      <c r="B28" s="184" t="s">
        <v>48</v>
      </c>
      <c r="C28" s="1488"/>
      <c r="D28" s="166">
        <f t="shared" si="1"/>
        <v>0</v>
      </c>
      <c r="E28" s="172">
        <f t="shared" si="1"/>
        <v>0</v>
      </c>
    </row>
    <row r="29" spans="1:5" ht="31" hidden="1">
      <c r="A29" s="174">
        <v>2210201</v>
      </c>
      <c r="B29" s="184" t="s">
        <v>50</v>
      </c>
      <c r="C29" s="1488"/>
      <c r="D29" s="166">
        <f t="shared" si="1"/>
        <v>0</v>
      </c>
      <c r="E29" s="172">
        <f t="shared" si="1"/>
        <v>0</v>
      </c>
    </row>
    <row r="30" spans="1:5" ht="15.5" hidden="1">
      <c r="A30" s="174">
        <v>2210202</v>
      </c>
      <c r="B30" s="184" t="s">
        <v>51</v>
      </c>
      <c r="C30" s="1488"/>
      <c r="D30" s="166">
        <f t="shared" si="1"/>
        <v>0</v>
      </c>
      <c r="E30" s="172">
        <f t="shared" si="1"/>
        <v>0</v>
      </c>
    </row>
    <row r="31" spans="1:5" ht="15.5" hidden="1">
      <c r="A31" s="174">
        <v>2210203</v>
      </c>
      <c r="B31" s="175" t="s">
        <v>52</v>
      </c>
      <c r="C31" s="1488"/>
      <c r="D31" s="166">
        <f t="shared" si="1"/>
        <v>0</v>
      </c>
      <c r="E31" s="172">
        <f t="shared" si="1"/>
        <v>0</v>
      </c>
    </row>
    <row r="32" spans="1:5" ht="31" hidden="1">
      <c r="A32" s="174">
        <v>2210301</v>
      </c>
      <c r="B32" s="184" t="s">
        <v>53</v>
      </c>
      <c r="C32" s="1488"/>
      <c r="D32" s="166">
        <f t="shared" si="1"/>
        <v>0</v>
      </c>
      <c r="E32" s="172">
        <f t="shared" si="1"/>
        <v>0</v>
      </c>
    </row>
    <row r="33" spans="1:5" ht="15.5" hidden="1">
      <c r="A33" s="174">
        <v>2210302</v>
      </c>
      <c r="B33" s="175" t="s">
        <v>54</v>
      </c>
      <c r="C33" s="1488"/>
      <c r="D33" s="166">
        <f t="shared" si="1"/>
        <v>0</v>
      </c>
      <c r="E33" s="172">
        <f t="shared" si="1"/>
        <v>0</v>
      </c>
    </row>
    <row r="34" spans="1:5" ht="15.5">
      <c r="A34" s="174">
        <v>2210303</v>
      </c>
      <c r="B34" s="184" t="s">
        <v>55</v>
      </c>
      <c r="C34" s="1488">
        <v>1000000</v>
      </c>
      <c r="D34" s="166">
        <f t="shared" si="1"/>
        <v>1000000</v>
      </c>
      <c r="E34" s="172">
        <f t="shared" si="1"/>
        <v>1000000</v>
      </c>
    </row>
    <row r="35" spans="1:5" ht="15.5" hidden="1">
      <c r="A35" s="174">
        <v>2210304</v>
      </c>
      <c r="B35" s="175" t="s">
        <v>56</v>
      </c>
      <c r="C35" s="1488"/>
      <c r="D35" s="166">
        <f t="shared" si="1"/>
        <v>0</v>
      </c>
      <c r="E35" s="172">
        <f t="shared" si="1"/>
        <v>0</v>
      </c>
    </row>
    <row r="36" spans="1:5" ht="15.5" hidden="1">
      <c r="A36" s="174">
        <v>2210399</v>
      </c>
      <c r="B36" s="175" t="s">
        <v>57</v>
      </c>
      <c r="C36" s="1488"/>
      <c r="D36" s="166">
        <f t="shared" si="1"/>
        <v>0</v>
      </c>
      <c r="E36" s="172">
        <f t="shared" si="1"/>
        <v>0</v>
      </c>
    </row>
    <row r="37" spans="1:5" ht="15.5" hidden="1">
      <c r="A37" s="174">
        <v>2210401</v>
      </c>
      <c r="B37" s="184" t="s">
        <v>214</v>
      </c>
      <c r="C37" s="1488"/>
      <c r="D37" s="166">
        <f t="shared" si="1"/>
        <v>0</v>
      </c>
      <c r="E37" s="172">
        <f t="shared" si="1"/>
        <v>0</v>
      </c>
    </row>
    <row r="38" spans="1:5" ht="15.5">
      <c r="A38" s="174">
        <v>2210403</v>
      </c>
      <c r="B38" s="175" t="s">
        <v>55</v>
      </c>
      <c r="C38" s="1488">
        <v>2000000</v>
      </c>
      <c r="D38" s="166">
        <f t="shared" si="1"/>
        <v>2000000</v>
      </c>
      <c r="E38" s="172">
        <f t="shared" si="1"/>
        <v>2000000</v>
      </c>
    </row>
    <row r="39" spans="1:5" ht="15.5" hidden="1">
      <c r="A39" s="174">
        <v>2210499</v>
      </c>
      <c r="B39" s="184" t="s">
        <v>59</v>
      </c>
      <c r="C39" s="1488"/>
      <c r="D39" s="166">
        <f t="shared" si="1"/>
        <v>0</v>
      </c>
      <c r="E39" s="172">
        <f t="shared" si="1"/>
        <v>0</v>
      </c>
    </row>
    <row r="40" spans="1:5" ht="15.5" hidden="1">
      <c r="A40" s="174">
        <v>2210502</v>
      </c>
      <c r="B40" s="175" t="s">
        <v>215</v>
      </c>
      <c r="C40" s="1488"/>
      <c r="D40" s="166">
        <f t="shared" si="1"/>
        <v>0</v>
      </c>
      <c r="E40" s="172">
        <f t="shared" si="1"/>
        <v>0</v>
      </c>
    </row>
    <row r="41" spans="1:5" ht="31" hidden="1">
      <c r="A41" s="174">
        <v>2210503</v>
      </c>
      <c r="B41" s="184" t="s">
        <v>61</v>
      </c>
      <c r="C41" s="1488"/>
      <c r="D41" s="166">
        <f t="shared" si="1"/>
        <v>0</v>
      </c>
      <c r="E41" s="172">
        <f t="shared" si="1"/>
        <v>0</v>
      </c>
    </row>
    <row r="42" spans="1:5" ht="15.5" hidden="1">
      <c r="A42" s="174">
        <v>2210504</v>
      </c>
      <c r="B42" s="175" t="s">
        <v>62</v>
      </c>
      <c r="C42" s="1488"/>
      <c r="D42" s="166">
        <f t="shared" si="1"/>
        <v>0</v>
      </c>
      <c r="E42" s="172">
        <f t="shared" si="1"/>
        <v>0</v>
      </c>
    </row>
    <row r="43" spans="1:5" ht="15.5" hidden="1">
      <c r="A43" s="174">
        <v>2210505</v>
      </c>
      <c r="B43" s="184" t="s">
        <v>216</v>
      </c>
      <c r="C43" s="1488"/>
      <c r="D43" s="166">
        <f t="shared" si="1"/>
        <v>0</v>
      </c>
      <c r="E43" s="172">
        <f t="shared" si="1"/>
        <v>0</v>
      </c>
    </row>
    <row r="44" spans="1:5" ht="15.5" hidden="1">
      <c r="A44" s="174">
        <v>2210599</v>
      </c>
      <c r="B44" s="184" t="s">
        <v>63</v>
      </c>
      <c r="C44" s="1488"/>
      <c r="D44" s="166">
        <f t="shared" si="1"/>
        <v>0</v>
      </c>
      <c r="E44" s="172">
        <f t="shared" si="1"/>
        <v>0</v>
      </c>
    </row>
    <row r="45" spans="1:5" ht="15.5" hidden="1">
      <c r="A45" s="174">
        <v>2210602</v>
      </c>
      <c r="B45" s="175" t="s">
        <v>64</v>
      </c>
      <c r="C45" s="1488"/>
      <c r="D45" s="166">
        <f t="shared" si="1"/>
        <v>0</v>
      </c>
      <c r="E45" s="172">
        <f t="shared" si="1"/>
        <v>0</v>
      </c>
    </row>
    <row r="46" spans="1:5" ht="15.5" hidden="1">
      <c r="A46" s="174">
        <v>2210603</v>
      </c>
      <c r="B46" s="175" t="s">
        <v>65</v>
      </c>
      <c r="C46" s="1488"/>
      <c r="D46" s="166">
        <f t="shared" si="1"/>
        <v>0</v>
      </c>
      <c r="E46" s="172">
        <f t="shared" si="1"/>
        <v>0</v>
      </c>
    </row>
    <row r="47" spans="1:5" ht="15.5" hidden="1">
      <c r="A47" s="174">
        <v>2210604</v>
      </c>
      <c r="B47" s="175" t="s">
        <v>66</v>
      </c>
      <c r="C47" s="214"/>
      <c r="D47" s="166">
        <f t="shared" si="1"/>
        <v>0</v>
      </c>
      <c r="E47" s="172">
        <f t="shared" si="1"/>
        <v>0</v>
      </c>
    </row>
    <row r="48" spans="1:5" ht="15.5" hidden="1">
      <c r="A48" s="174">
        <v>2210606</v>
      </c>
      <c r="B48" s="184" t="s">
        <v>67</v>
      </c>
      <c r="C48" s="1488"/>
      <c r="D48" s="166">
        <f t="shared" si="1"/>
        <v>0</v>
      </c>
      <c r="E48" s="172">
        <f t="shared" si="1"/>
        <v>0</v>
      </c>
    </row>
    <row r="49" spans="1:5" ht="15.5">
      <c r="A49" s="174">
        <v>2210704</v>
      </c>
      <c r="B49" s="175" t="s">
        <v>345</v>
      </c>
      <c r="C49" s="1488">
        <v>1000000</v>
      </c>
      <c r="D49" s="166">
        <f t="shared" si="1"/>
        <v>1000000</v>
      </c>
      <c r="E49" s="172">
        <f t="shared" si="1"/>
        <v>1000000</v>
      </c>
    </row>
    <row r="50" spans="1:5" ht="31" hidden="1">
      <c r="A50" s="174">
        <v>2210702</v>
      </c>
      <c r="B50" s="184" t="s">
        <v>217</v>
      </c>
      <c r="C50" s="1488"/>
      <c r="D50" s="166">
        <f t="shared" si="1"/>
        <v>0</v>
      </c>
      <c r="E50" s="172">
        <f t="shared" si="1"/>
        <v>0</v>
      </c>
    </row>
    <row r="51" spans="1:5" ht="15.5" hidden="1">
      <c r="A51" s="174">
        <v>2210710</v>
      </c>
      <c r="B51" s="184" t="s">
        <v>619</v>
      </c>
      <c r="C51" s="1488"/>
      <c r="D51" s="166">
        <f t="shared" si="1"/>
        <v>0</v>
      </c>
      <c r="E51" s="172">
        <f t="shared" si="1"/>
        <v>0</v>
      </c>
    </row>
    <row r="52" spans="1:5" ht="15.5" hidden="1">
      <c r="A52" s="174">
        <v>2210711</v>
      </c>
      <c r="B52" s="175" t="s">
        <v>218</v>
      </c>
      <c r="C52" s="1488"/>
      <c r="D52" s="166">
        <f t="shared" si="1"/>
        <v>0</v>
      </c>
      <c r="E52" s="172">
        <f t="shared" si="1"/>
        <v>0</v>
      </c>
    </row>
    <row r="53" spans="1:5" ht="15.5" hidden="1">
      <c r="A53" s="174">
        <v>2210712</v>
      </c>
      <c r="B53" s="184" t="s">
        <v>710</v>
      </c>
      <c r="C53" s="1488"/>
      <c r="D53" s="166">
        <f t="shared" si="1"/>
        <v>0</v>
      </c>
      <c r="E53" s="172">
        <f t="shared" si="1"/>
        <v>0</v>
      </c>
    </row>
    <row r="54" spans="1:5" ht="15.5" hidden="1">
      <c r="A54" s="174">
        <v>2210703</v>
      </c>
      <c r="B54" s="184" t="s">
        <v>70</v>
      </c>
      <c r="C54" s="1488"/>
      <c r="D54" s="166">
        <f t="shared" si="1"/>
        <v>0</v>
      </c>
      <c r="E54" s="172">
        <f t="shared" si="1"/>
        <v>0</v>
      </c>
    </row>
    <row r="55" spans="1:5" ht="15.5" hidden="1">
      <c r="A55" s="174">
        <v>2210714</v>
      </c>
      <c r="B55" s="184" t="s">
        <v>219</v>
      </c>
      <c r="C55" s="1488"/>
      <c r="D55" s="166">
        <f t="shared" si="1"/>
        <v>0</v>
      </c>
      <c r="E55" s="172">
        <f t="shared" si="1"/>
        <v>0</v>
      </c>
    </row>
    <row r="56" spans="1:5" ht="15.5">
      <c r="A56" s="174">
        <v>2210799</v>
      </c>
      <c r="B56" s="175" t="s">
        <v>72</v>
      </c>
      <c r="C56" s="1488">
        <v>1000000</v>
      </c>
      <c r="D56" s="166">
        <f t="shared" si="1"/>
        <v>1000000</v>
      </c>
      <c r="E56" s="172">
        <f t="shared" si="1"/>
        <v>1000000</v>
      </c>
    </row>
    <row r="57" spans="1:5" ht="31">
      <c r="A57" s="174">
        <v>2210801</v>
      </c>
      <c r="B57" s="184" t="s">
        <v>73</v>
      </c>
      <c r="C57" s="1488">
        <v>2000000</v>
      </c>
      <c r="D57" s="166">
        <f t="shared" si="1"/>
        <v>2000000</v>
      </c>
      <c r="E57" s="172">
        <f t="shared" si="1"/>
        <v>2000000</v>
      </c>
    </row>
    <row r="58" spans="1:5" ht="15.5">
      <c r="A58" s="174">
        <v>2210802</v>
      </c>
      <c r="B58" s="175" t="s">
        <v>220</v>
      </c>
      <c r="C58" s="1488">
        <v>1500000</v>
      </c>
      <c r="D58" s="166">
        <f t="shared" si="1"/>
        <v>1500000</v>
      </c>
      <c r="E58" s="172">
        <f t="shared" si="1"/>
        <v>1500000</v>
      </c>
    </row>
    <row r="59" spans="1:5" ht="15.5" hidden="1">
      <c r="A59" s="174">
        <v>2210805</v>
      </c>
      <c r="B59" s="184" t="s">
        <v>75</v>
      </c>
      <c r="C59" s="1488"/>
      <c r="D59" s="166">
        <f t="shared" si="1"/>
        <v>0</v>
      </c>
      <c r="E59" s="172">
        <f t="shared" si="1"/>
        <v>0</v>
      </c>
    </row>
    <row r="60" spans="1:5" ht="15.5" hidden="1">
      <c r="A60" s="174">
        <v>2210809</v>
      </c>
      <c r="B60" s="175" t="s">
        <v>76</v>
      </c>
      <c r="C60" s="1488"/>
      <c r="D60" s="166">
        <f t="shared" si="1"/>
        <v>0</v>
      </c>
      <c r="E60" s="172">
        <f t="shared" si="1"/>
        <v>0</v>
      </c>
    </row>
    <row r="61" spans="1:5" ht="15.5">
      <c r="A61" s="174">
        <v>2210904</v>
      </c>
      <c r="B61" s="175" t="s">
        <v>77</v>
      </c>
      <c r="C61" s="1488">
        <v>100000</v>
      </c>
      <c r="D61" s="166">
        <f t="shared" si="1"/>
        <v>100000</v>
      </c>
      <c r="E61" s="172">
        <f t="shared" si="1"/>
        <v>100000</v>
      </c>
    </row>
    <row r="62" spans="1:5" ht="15.5">
      <c r="A62" s="174">
        <v>2210910</v>
      </c>
      <c r="B62" s="184" t="s">
        <v>78</v>
      </c>
      <c r="C62" s="1488">
        <v>700000</v>
      </c>
      <c r="D62" s="166">
        <f t="shared" si="1"/>
        <v>700000</v>
      </c>
      <c r="E62" s="172">
        <f t="shared" si="1"/>
        <v>700000</v>
      </c>
    </row>
    <row r="63" spans="1:5" ht="15.5" hidden="1">
      <c r="A63" s="174">
        <v>2211001</v>
      </c>
      <c r="B63" s="175" t="s">
        <v>79</v>
      </c>
      <c r="C63" s="1488"/>
      <c r="D63" s="166">
        <f t="shared" si="1"/>
        <v>0</v>
      </c>
      <c r="E63" s="172">
        <f t="shared" si="1"/>
        <v>0</v>
      </c>
    </row>
    <row r="64" spans="1:5" ht="31" hidden="1">
      <c r="A64" s="174">
        <v>2211002</v>
      </c>
      <c r="B64" s="184" t="s">
        <v>80</v>
      </c>
      <c r="C64" s="1488"/>
      <c r="D64" s="166">
        <f t="shared" si="1"/>
        <v>0</v>
      </c>
      <c r="E64" s="172">
        <f t="shared" si="1"/>
        <v>0</v>
      </c>
    </row>
    <row r="65" spans="1:5" ht="15.5" hidden="1">
      <c r="A65" s="174">
        <v>2211003</v>
      </c>
      <c r="B65" s="175" t="s">
        <v>81</v>
      </c>
      <c r="C65" s="1488"/>
      <c r="D65" s="166">
        <f t="shared" si="1"/>
        <v>0</v>
      </c>
      <c r="E65" s="172">
        <f t="shared" si="1"/>
        <v>0</v>
      </c>
    </row>
    <row r="66" spans="1:5" ht="15.5" hidden="1">
      <c r="A66" s="174">
        <v>2211004</v>
      </c>
      <c r="B66" s="175" t="s">
        <v>82</v>
      </c>
      <c r="C66" s="1488"/>
      <c r="D66" s="166">
        <f t="shared" si="1"/>
        <v>0</v>
      </c>
      <c r="E66" s="172">
        <f t="shared" si="1"/>
        <v>0</v>
      </c>
    </row>
    <row r="67" spans="1:5" ht="15.5" hidden="1">
      <c r="A67" s="174">
        <v>2211005</v>
      </c>
      <c r="B67" s="175" t="s">
        <v>221</v>
      </c>
      <c r="C67" s="1488"/>
      <c r="D67" s="166">
        <f t="shared" si="1"/>
        <v>0</v>
      </c>
      <c r="E67" s="172">
        <f t="shared" si="1"/>
        <v>0</v>
      </c>
    </row>
    <row r="68" spans="1:5" ht="31" hidden="1">
      <c r="A68" s="174">
        <v>2211006</v>
      </c>
      <c r="B68" s="184" t="s">
        <v>84</v>
      </c>
      <c r="C68" s="1488"/>
      <c r="D68" s="166">
        <f t="shared" si="1"/>
        <v>0</v>
      </c>
      <c r="E68" s="172">
        <f t="shared" si="1"/>
        <v>0</v>
      </c>
    </row>
    <row r="69" spans="1:5" ht="15.5" hidden="1">
      <c r="A69" s="174">
        <v>2211007</v>
      </c>
      <c r="B69" s="184" t="s">
        <v>85</v>
      </c>
      <c r="C69" s="1488"/>
      <c r="D69" s="166">
        <f t="shared" si="1"/>
        <v>0</v>
      </c>
      <c r="E69" s="172">
        <f t="shared" si="1"/>
        <v>0</v>
      </c>
    </row>
    <row r="70" spans="1:5" ht="15.5" hidden="1">
      <c r="A70" s="174">
        <v>2211008</v>
      </c>
      <c r="B70" s="184" t="s">
        <v>86</v>
      </c>
      <c r="C70" s="1488"/>
      <c r="D70" s="166">
        <f t="shared" si="1"/>
        <v>0</v>
      </c>
      <c r="E70" s="172">
        <f t="shared" si="1"/>
        <v>0</v>
      </c>
    </row>
    <row r="71" spans="1:5" ht="15.5" hidden="1">
      <c r="A71" s="174">
        <v>2211009</v>
      </c>
      <c r="B71" s="175" t="s">
        <v>87</v>
      </c>
      <c r="C71" s="1488"/>
      <c r="D71" s="166">
        <f t="shared" si="1"/>
        <v>0</v>
      </c>
      <c r="E71" s="172">
        <f t="shared" si="1"/>
        <v>0</v>
      </c>
    </row>
    <row r="72" spans="1:5" ht="15.5" hidden="1">
      <c r="A72" s="174">
        <v>2211011</v>
      </c>
      <c r="B72" s="184" t="s">
        <v>712</v>
      </c>
      <c r="C72" s="1488"/>
      <c r="D72" s="166">
        <f t="shared" si="1"/>
        <v>0</v>
      </c>
      <c r="E72" s="172">
        <f t="shared" si="1"/>
        <v>0</v>
      </c>
    </row>
    <row r="73" spans="1:5" ht="15.5" hidden="1">
      <c r="A73" s="174">
        <v>2211015</v>
      </c>
      <c r="B73" s="184" t="s">
        <v>88</v>
      </c>
      <c r="C73" s="1488"/>
      <c r="D73" s="166">
        <f t="shared" si="1"/>
        <v>0</v>
      </c>
      <c r="E73" s="172">
        <f t="shared" si="1"/>
        <v>0</v>
      </c>
    </row>
    <row r="74" spans="1:5" ht="15.5">
      <c r="A74" s="174">
        <v>2211016</v>
      </c>
      <c r="B74" s="184" t="s">
        <v>89</v>
      </c>
      <c r="C74" s="1488">
        <v>250000</v>
      </c>
      <c r="D74" s="166">
        <f t="shared" si="1"/>
        <v>250000</v>
      </c>
      <c r="E74" s="172">
        <f t="shared" si="1"/>
        <v>250000</v>
      </c>
    </row>
    <row r="75" spans="1:5" ht="15.5" hidden="1">
      <c r="A75" s="174">
        <v>2211019</v>
      </c>
      <c r="B75" s="175" t="s">
        <v>90</v>
      </c>
      <c r="C75" s="1488"/>
      <c r="D75" s="166">
        <f t="shared" si="1"/>
        <v>0</v>
      </c>
      <c r="E75" s="172">
        <f t="shared" si="1"/>
        <v>0</v>
      </c>
    </row>
    <row r="76" spans="1:5" ht="15.5" hidden="1">
      <c r="A76" s="174">
        <v>2211021</v>
      </c>
      <c r="B76" s="175" t="s">
        <v>91</v>
      </c>
      <c r="C76" s="1488"/>
      <c r="D76" s="166">
        <f t="shared" si="1"/>
        <v>0</v>
      </c>
      <c r="E76" s="172">
        <f t="shared" si="1"/>
        <v>0</v>
      </c>
    </row>
    <row r="77" spans="1:5" ht="15.5" hidden="1">
      <c r="A77" s="174">
        <v>2211023</v>
      </c>
      <c r="B77" s="175" t="s">
        <v>92</v>
      </c>
      <c r="C77" s="1488"/>
      <c r="D77" s="166">
        <f t="shared" si="1"/>
        <v>0</v>
      </c>
      <c r="E77" s="172">
        <f t="shared" si="1"/>
        <v>0</v>
      </c>
    </row>
    <row r="78" spans="1:5" ht="15.5" hidden="1">
      <c r="A78" s="186">
        <v>2211026</v>
      </c>
      <c r="B78" s="187" t="s">
        <v>93</v>
      </c>
      <c r="C78" s="1488"/>
      <c r="D78" s="166">
        <f t="shared" si="1"/>
        <v>0</v>
      </c>
      <c r="E78" s="172">
        <f t="shared" si="1"/>
        <v>0</v>
      </c>
    </row>
    <row r="79" spans="1:5" ht="15.5" hidden="1">
      <c r="A79" s="174">
        <v>2211028</v>
      </c>
      <c r="B79" s="175" t="s">
        <v>94</v>
      </c>
      <c r="C79" s="1488"/>
      <c r="D79" s="166">
        <f t="shared" si="1"/>
        <v>0</v>
      </c>
      <c r="E79" s="172">
        <f t="shared" si="1"/>
        <v>0</v>
      </c>
    </row>
    <row r="80" spans="1:5" ht="15.5" hidden="1">
      <c r="A80" s="174">
        <v>2211029</v>
      </c>
      <c r="B80" s="175" t="s">
        <v>95</v>
      </c>
      <c r="C80" s="1488"/>
      <c r="D80" s="166">
        <f t="shared" si="1"/>
        <v>0</v>
      </c>
      <c r="E80" s="172">
        <f t="shared" si="1"/>
        <v>0</v>
      </c>
    </row>
    <row r="81" spans="1:5" ht="31" hidden="1">
      <c r="A81" s="174">
        <v>2211101</v>
      </c>
      <c r="B81" s="184" t="s">
        <v>96</v>
      </c>
      <c r="C81" s="1488"/>
      <c r="D81" s="166">
        <f t="shared" si="1"/>
        <v>0</v>
      </c>
      <c r="E81" s="172">
        <f t="shared" si="1"/>
        <v>0</v>
      </c>
    </row>
    <row r="82" spans="1:5" ht="15.5">
      <c r="A82" s="174">
        <v>2211102</v>
      </c>
      <c r="B82" s="184" t="s">
        <v>97</v>
      </c>
      <c r="C82" s="1488">
        <v>250000</v>
      </c>
      <c r="D82" s="166">
        <f t="shared" si="1"/>
        <v>250000</v>
      </c>
      <c r="E82" s="172">
        <f t="shared" si="1"/>
        <v>250000</v>
      </c>
    </row>
    <row r="83" spans="1:5" ht="31" hidden="1">
      <c r="A83" s="174">
        <v>2211103</v>
      </c>
      <c r="B83" s="184" t="s">
        <v>98</v>
      </c>
      <c r="C83" s="1488"/>
      <c r="D83" s="166">
        <f t="shared" ref="D83:E117" si="2">SUM(C83)</f>
        <v>0</v>
      </c>
      <c r="E83" s="172">
        <f t="shared" si="2"/>
        <v>0</v>
      </c>
    </row>
    <row r="84" spans="1:5" ht="15.5">
      <c r="A84" s="174">
        <v>2211199</v>
      </c>
      <c r="B84" s="175" t="s">
        <v>713</v>
      </c>
      <c r="C84" s="1488">
        <v>1000000</v>
      </c>
      <c r="D84" s="166">
        <f t="shared" si="2"/>
        <v>1000000</v>
      </c>
      <c r="E84" s="172">
        <f t="shared" si="2"/>
        <v>1000000</v>
      </c>
    </row>
    <row r="85" spans="1:5" ht="15.5">
      <c r="A85" s="174">
        <v>2211201</v>
      </c>
      <c r="B85" s="184" t="s">
        <v>99</v>
      </c>
      <c r="C85" s="1488">
        <v>500000</v>
      </c>
      <c r="D85" s="166">
        <f t="shared" si="2"/>
        <v>500000</v>
      </c>
      <c r="E85" s="172">
        <f t="shared" si="2"/>
        <v>500000</v>
      </c>
    </row>
    <row r="86" spans="1:5" ht="15.5" hidden="1">
      <c r="A86" s="174">
        <v>2211203</v>
      </c>
      <c r="B86" s="184" t="s">
        <v>100</v>
      </c>
      <c r="C86" s="1488"/>
      <c r="D86" s="166">
        <f t="shared" si="2"/>
        <v>0</v>
      </c>
      <c r="E86" s="172">
        <f t="shared" si="2"/>
        <v>0</v>
      </c>
    </row>
    <row r="87" spans="1:5" ht="15.5" hidden="1">
      <c r="A87" s="174">
        <v>2211305</v>
      </c>
      <c r="B87" s="175" t="s">
        <v>103</v>
      </c>
      <c r="C87" s="1488"/>
      <c r="D87" s="166">
        <f t="shared" si="2"/>
        <v>0</v>
      </c>
      <c r="E87" s="172">
        <f t="shared" si="2"/>
        <v>0</v>
      </c>
    </row>
    <row r="88" spans="1:5" ht="15.5" hidden="1">
      <c r="A88" s="174">
        <v>2211204</v>
      </c>
      <c r="B88" s="175" t="s">
        <v>101</v>
      </c>
      <c r="C88" s="1488"/>
      <c r="D88" s="166">
        <f t="shared" si="2"/>
        <v>0</v>
      </c>
      <c r="E88" s="172">
        <f t="shared" si="2"/>
        <v>0</v>
      </c>
    </row>
    <row r="89" spans="1:5" ht="15.5" hidden="1">
      <c r="A89" s="174">
        <v>2211301</v>
      </c>
      <c r="B89" s="175" t="s">
        <v>102</v>
      </c>
      <c r="C89" s="1488"/>
      <c r="D89" s="166">
        <f t="shared" si="2"/>
        <v>0</v>
      </c>
      <c r="E89" s="172">
        <f t="shared" si="2"/>
        <v>0</v>
      </c>
    </row>
    <row r="90" spans="1:5" ht="15.5" hidden="1">
      <c r="A90" s="174">
        <v>2211310</v>
      </c>
      <c r="B90" s="184" t="s">
        <v>222</v>
      </c>
      <c r="C90" s="1488"/>
      <c r="D90" s="166">
        <f t="shared" si="2"/>
        <v>0</v>
      </c>
      <c r="E90" s="172">
        <f t="shared" si="2"/>
        <v>0</v>
      </c>
    </row>
    <row r="91" spans="1:5" ht="31">
      <c r="A91" s="174">
        <v>2211306</v>
      </c>
      <c r="B91" s="184" t="s">
        <v>223</v>
      </c>
      <c r="C91" s="1488">
        <v>100000</v>
      </c>
      <c r="D91" s="166">
        <f t="shared" si="2"/>
        <v>100000</v>
      </c>
      <c r="E91" s="172">
        <f t="shared" si="2"/>
        <v>100000</v>
      </c>
    </row>
    <row r="92" spans="1:5" ht="31" hidden="1">
      <c r="A92" s="174">
        <v>2211308</v>
      </c>
      <c r="B92" s="184" t="s">
        <v>105</v>
      </c>
      <c r="C92" s="1488"/>
      <c r="D92" s="166">
        <f t="shared" si="2"/>
        <v>0</v>
      </c>
      <c r="E92" s="172">
        <f t="shared" si="2"/>
        <v>0</v>
      </c>
    </row>
    <row r="93" spans="1:5" ht="15.5" hidden="1">
      <c r="A93" s="174">
        <v>2211320</v>
      </c>
      <c r="B93" s="175" t="s">
        <v>224</v>
      </c>
      <c r="C93" s="1488"/>
      <c r="D93" s="166">
        <f t="shared" si="2"/>
        <v>0</v>
      </c>
      <c r="E93" s="172">
        <f t="shared" si="2"/>
        <v>0</v>
      </c>
    </row>
    <row r="94" spans="1:5" ht="15.5" hidden="1">
      <c r="A94" s="174">
        <v>2211323</v>
      </c>
      <c r="B94" s="184" t="s">
        <v>108</v>
      </c>
      <c r="C94" s="1488"/>
      <c r="D94" s="166">
        <f t="shared" si="2"/>
        <v>0</v>
      </c>
      <c r="E94" s="172">
        <f t="shared" si="2"/>
        <v>0</v>
      </c>
    </row>
    <row r="95" spans="1:5" ht="15.5" hidden="1">
      <c r="A95" s="174">
        <v>2211329</v>
      </c>
      <c r="B95" s="184" t="s">
        <v>225</v>
      </c>
      <c r="C95" s="1488"/>
      <c r="D95" s="166">
        <f t="shared" si="2"/>
        <v>0</v>
      </c>
      <c r="E95" s="172">
        <f t="shared" si="2"/>
        <v>0</v>
      </c>
    </row>
    <row r="96" spans="1:5" ht="15.5" hidden="1">
      <c r="A96" s="174">
        <v>2810205</v>
      </c>
      <c r="B96" s="175" t="s">
        <v>111</v>
      </c>
      <c r="C96" s="1488"/>
      <c r="D96" s="166">
        <f t="shared" si="2"/>
        <v>0</v>
      </c>
      <c r="E96" s="172">
        <f t="shared" si="2"/>
        <v>0</v>
      </c>
    </row>
    <row r="97" spans="1:5" ht="15.5" hidden="1">
      <c r="A97" s="174">
        <v>2640402</v>
      </c>
      <c r="B97" s="175" t="s">
        <v>112</v>
      </c>
      <c r="C97" s="1488"/>
      <c r="D97" s="166">
        <f t="shared" si="2"/>
        <v>0</v>
      </c>
      <c r="E97" s="172">
        <f t="shared" si="2"/>
        <v>0</v>
      </c>
    </row>
    <row r="98" spans="1:5" ht="15.5" hidden="1">
      <c r="A98" s="174">
        <v>2640403</v>
      </c>
      <c r="B98" s="175" t="s">
        <v>113</v>
      </c>
      <c r="C98" s="1488"/>
      <c r="D98" s="166">
        <f t="shared" si="2"/>
        <v>0</v>
      </c>
      <c r="E98" s="172">
        <f t="shared" si="2"/>
        <v>0</v>
      </c>
    </row>
    <row r="99" spans="1:5" ht="15.5" hidden="1">
      <c r="A99" s="174">
        <v>2640503</v>
      </c>
      <c r="B99" s="184" t="s">
        <v>226</v>
      </c>
      <c r="C99" s="1488"/>
      <c r="D99" s="166">
        <f t="shared" si="2"/>
        <v>0</v>
      </c>
      <c r="E99" s="172">
        <f t="shared" si="2"/>
        <v>0</v>
      </c>
    </row>
    <row r="100" spans="1:5" ht="31" hidden="1">
      <c r="A100" s="174">
        <v>2640502</v>
      </c>
      <c r="B100" s="184" t="s">
        <v>227</v>
      </c>
      <c r="C100" s="1488"/>
      <c r="D100" s="166">
        <f t="shared" si="2"/>
        <v>0</v>
      </c>
      <c r="E100" s="172">
        <f t="shared" si="2"/>
        <v>0</v>
      </c>
    </row>
    <row r="101" spans="1:5" ht="31">
      <c r="A101" s="174">
        <v>2710102</v>
      </c>
      <c r="B101" s="184" t="s">
        <v>211</v>
      </c>
      <c r="C101" s="1488">
        <v>2000000</v>
      </c>
      <c r="D101" s="166">
        <f t="shared" si="2"/>
        <v>2000000</v>
      </c>
      <c r="E101" s="172">
        <f t="shared" si="2"/>
        <v>2000000</v>
      </c>
    </row>
    <row r="102" spans="1:5" ht="31" hidden="1">
      <c r="A102" s="188" t="s">
        <v>714</v>
      </c>
      <c r="B102" s="189" t="s">
        <v>228</v>
      </c>
      <c r="C102" s="1488"/>
      <c r="D102" s="166">
        <f t="shared" si="2"/>
        <v>0</v>
      </c>
      <c r="E102" s="172">
        <f t="shared" si="2"/>
        <v>0</v>
      </c>
    </row>
    <row r="103" spans="1:5" ht="31" hidden="1">
      <c r="A103" s="174">
        <v>2640599</v>
      </c>
      <c r="B103" s="184" t="s">
        <v>229</v>
      </c>
      <c r="C103" s="1488"/>
      <c r="D103" s="166">
        <f t="shared" si="2"/>
        <v>0</v>
      </c>
      <c r="E103" s="172">
        <f t="shared" si="2"/>
        <v>0</v>
      </c>
    </row>
    <row r="104" spans="1:5" ht="15.5" hidden="1">
      <c r="A104" s="190">
        <v>3111001</v>
      </c>
      <c r="B104" s="191" t="s">
        <v>117</v>
      </c>
      <c r="C104" s="1488"/>
      <c r="D104" s="166">
        <f t="shared" si="2"/>
        <v>0</v>
      </c>
      <c r="E104" s="172">
        <f t="shared" si="2"/>
        <v>0</v>
      </c>
    </row>
    <row r="105" spans="1:5" ht="15.5">
      <c r="A105" s="174">
        <v>3111002</v>
      </c>
      <c r="B105" s="184" t="s">
        <v>118</v>
      </c>
      <c r="C105" s="1488">
        <v>500000</v>
      </c>
      <c r="D105" s="166">
        <f t="shared" si="2"/>
        <v>500000</v>
      </c>
      <c r="E105" s="172">
        <f t="shared" si="2"/>
        <v>500000</v>
      </c>
    </row>
    <row r="106" spans="1:5" ht="31" hidden="1">
      <c r="A106" s="174">
        <v>3111003</v>
      </c>
      <c r="B106" s="184" t="s">
        <v>119</v>
      </c>
      <c r="C106" s="1488"/>
      <c r="D106" s="166">
        <f t="shared" si="2"/>
        <v>0</v>
      </c>
      <c r="E106" s="172">
        <f t="shared" si="2"/>
        <v>0</v>
      </c>
    </row>
    <row r="107" spans="1:5" ht="15.5" hidden="1">
      <c r="A107" s="174">
        <v>3111107</v>
      </c>
      <c r="B107" s="175" t="s">
        <v>120</v>
      </c>
      <c r="C107" s="1488"/>
      <c r="D107" s="166">
        <f t="shared" si="2"/>
        <v>0</v>
      </c>
      <c r="E107" s="172">
        <f t="shared" si="2"/>
        <v>0</v>
      </c>
    </row>
    <row r="108" spans="1:5" ht="15.5" hidden="1">
      <c r="A108" s="174">
        <v>3111112</v>
      </c>
      <c r="B108" s="184" t="s">
        <v>717</v>
      </c>
      <c r="C108" s="1488"/>
      <c r="D108" s="166">
        <f t="shared" si="2"/>
        <v>0</v>
      </c>
      <c r="E108" s="172">
        <f t="shared" si="2"/>
        <v>0</v>
      </c>
    </row>
    <row r="109" spans="1:5" ht="15.5" hidden="1">
      <c r="A109" s="174">
        <v>3111305</v>
      </c>
      <c r="B109" s="175" t="s">
        <v>231</v>
      </c>
      <c r="C109" s="1488"/>
      <c r="D109" s="166">
        <f t="shared" si="2"/>
        <v>0</v>
      </c>
      <c r="E109" s="172">
        <f t="shared" si="2"/>
        <v>0</v>
      </c>
    </row>
    <row r="110" spans="1:5" ht="15.5" hidden="1">
      <c r="A110" s="174">
        <v>3111401</v>
      </c>
      <c r="B110" s="175" t="s">
        <v>719</v>
      </c>
      <c r="C110" s="1488"/>
      <c r="D110" s="166">
        <f t="shared" si="2"/>
        <v>0</v>
      </c>
      <c r="E110" s="172">
        <f t="shared" si="2"/>
        <v>0</v>
      </c>
    </row>
    <row r="111" spans="1:5" ht="15.5" hidden="1">
      <c r="A111" s="174">
        <v>3111403</v>
      </c>
      <c r="B111" s="175" t="s">
        <v>232</v>
      </c>
      <c r="C111" s="1488"/>
      <c r="D111" s="166">
        <f t="shared" si="2"/>
        <v>0</v>
      </c>
      <c r="E111" s="172">
        <f t="shared" si="2"/>
        <v>0</v>
      </c>
    </row>
    <row r="112" spans="1:5" ht="15.5" hidden="1">
      <c r="A112" s="174">
        <v>3111499</v>
      </c>
      <c r="B112" s="175" t="s">
        <v>233</v>
      </c>
      <c r="C112" s="1488"/>
      <c r="D112" s="166">
        <f t="shared" si="2"/>
        <v>0</v>
      </c>
      <c r="E112" s="172">
        <f t="shared" si="2"/>
        <v>0</v>
      </c>
    </row>
    <row r="113" spans="1:5" ht="31" hidden="1">
      <c r="A113" s="174">
        <v>3111004</v>
      </c>
      <c r="B113" s="184" t="s">
        <v>234</v>
      </c>
      <c r="C113" s="1488"/>
      <c r="D113" s="166">
        <f t="shared" si="2"/>
        <v>0</v>
      </c>
      <c r="E113" s="172">
        <f t="shared" si="2"/>
        <v>0</v>
      </c>
    </row>
    <row r="114" spans="1:5" ht="15.5">
      <c r="A114" s="186">
        <v>3111005</v>
      </c>
      <c r="B114" s="187" t="s">
        <v>235</v>
      </c>
      <c r="C114" s="1488">
        <v>100000</v>
      </c>
      <c r="D114" s="166">
        <f t="shared" si="2"/>
        <v>100000</v>
      </c>
      <c r="E114" s="172">
        <f t="shared" si="2"/>
        <v>100000</v>
      </c>
    </row>
    <row r="115" spans="1:5" ht="15.5" hidden="1">
      <c r="A115" s="186">
        <v>3110704</v>
      </c>
      <c r="B115" s="187" t="s">
        <v>720</v>
      </c>
      <c r="C115" s="1488"/>
      <c r="D115" s="166">
        <f t="shared" si="2"/>
        <v>0</v>
      </c>
      <c r="E115" s="172">
        <f t="shared" si="2"/>
        <v>0</v>
      </c>
    </row>
    <row r="116" spans="1:5" ht="15.5" hidden="1">
      <c r="A116" s="174">
        <v>3110701</v>
      </c>
      <c r="B116" s="175" t="s">
        <v>721</v>
      </c>
      <c r="C116" s="1488"/>
      <c r="D116" s="166">
        <f t="shared" si="2"/>
        <v>0</v>
      </c>
      <c r="E116" s="172">
        <f t="shared" si="2"/>
        <v>0</v>
      </c>
    </row>
    <row r="117" spans="1:5" ht="15.5" hidden="1">
      <c r="A117" s="174">
        <v>3110599</v>
      </c>
      <c r="B117" s="175" t="s">
        <v>142</v>
      </c>
      <c r="C117" s="1488"/>
      <c r="D117" s="166">
        <f t="shared" si="2"/>
        <v>0</v>
      </c>
      <c r="E117" s="172">
        <f t="shared" si="2"/>
        <v>0</v>
      </c>
    </row>
    <row r="118" spans="1:5" ht="15.5">
      <c r="A118" s="192"/>
      <c r="B118" s="193" t="s">
        <v>128</v>
      </c>
      <c r="C118" s="178">
        <f>SUM(C18:C117)</f>
        <v>14000000</v>
      </c>
      <c r="D118" s="178">
        <f t="shared" ref="D118:E118" si="3">SUM(D18:D117)</f>
        <v>14000000</v>
      </c>
      <c r="E118" s="178">
        <f t="shared" si="3"/>
        <v>14000000</v>
      </c>
    </row>
    <row r="119" spans="1:5" ht="15.5">
      <c r="A119" s="174"/>
      <c r="B119" s="181" t="s">
        <v>129</v>
      </c>
      <c r="C119" s="1487"/>
      <c r="D119" s="166"/>
      <c r="E119" s="172"/>
    </row>
    <row r="120" spans="1:5" ht="15.5">
      <c r="A120" s="174">
        <v>2220101</v>
      </c>
      <c r="B120" s="175" t="s">
        <v>130</v>
      </c>
      <c r="C120" s="231">
        <v>500000</v>
      </c>
      <c r="D120" s="166">
        <f>SUM(C120)</f>
        <v>500000</v>
      </c>
      <c r="E120" s="172">
        <f>SUM(D120)</f>
        <v>500000</v>
      </c>
    </row>
    <row r="121" spans="1:5" ht="15.5" hidden="1">
      <c r="A121" s="174">
        <v>2220103</v>
      </c>
      <c r="B121" s="175" t="s">
        <v>131</v>
      </c>
      <c r="C121" s="231"/>
      <c r="D121" s="166">
        <f t="shared" ref="D121:E132" si="4">SUM(C121)</f>
        <v>0</v>
      </c>
      <c r="E121" s="172">
        <f t="shared" si="4"/>
        <v>0</v>
      </c>
    </row>
    <row r="122" spans="1:5" ht="31" hidden="1">
      <c r="A122" s="174">
        <v>2220201</v>
      </c>
      <c r="B122" s="184" t="s">
        <v>132</v>
      </c>
      <c r="C122" s="231"/>
      <c r="D122" s="166">
        <f t="shared" si="4"/>
        <v>0</v>
      </c>
      <c r="E122" s="172">
        <f t="shared" si="4"/>
        <v>0</v>
      </c>
    </row>
    <row r="123" spans="1:5" ht="15.5">
      <c r="A123" s="174">
        <v>2220202</v>
      </c>
      <c r="B123" s="184" t="s">
        <v>133</v>
      </c>
      <c r="C123" s="231">
        <v>250000</v>
      </c>
      <c r="D123" s="166">
        <f t="shared" si="4"/>
        <v>250000</v>
      </c>
      <c r="E123" s="172">
        <f t="shared" si="4"/>
        <v>250000</v>
      </c>
    </row>
    <row r="124" spans="1:5" ht="15.5" hidden="1">
      <c r="A124" s="174">
        <v>2220203</v>
      </c>
      <c r="B124" s="175" t="s">
        <v>134</v>
      </c>
      <c r="C124" s="231"/>
      <c r="D124" s="166">
        <f t="shared" si="4"/>
        <v>0</v>
      </c>
      <c r="E124" s="172">
        <f t="shared" si="4"/>
        <v>0</v>
      </c>
    </row>
    <row r="125" spans="1:5" ht="15.5" hidden="1">
      <c r="A125" s="174">
        <v>2220204</v>
      </c>
      <c r="B125" s="184" t="s">
        <v>135</v>
      </c>
      <c r="C125" s="231"/>
      <c r="D125" s="166">
        <f t="shared" si="4"/>
        <v>0</v>
      </c>
      <c r="E125" s="172">
        <f t="shared" si="4"/>
        <v>0</v>
      </c>
    </row>
    <row r="126" spans="1:5" ht="31" hidden="1">
      <c r="A126" s="174">
        <v>2220205</v>
      </c>
      <c r="B126" s="184" t="s">
        <v>136</v>
      </c>
      <c r="C126" s="231"/>
      <c r="D126" s="166">
        <f t="shared" si="4"/>
        <v>0</v>
      </c>
      <c r="E126" s="172">
        <f t="shared" si="4"/>
        <v>0</v>
      </c>
    </row>
    <row r="127" spans="1:5" ht="15.5" hidden="1">
      <c r="A127" s="174">
        <v>2220209</v>
      </c>
      <c r="B127" s="175" t="s">
        <v>137</v>
      </c>
      <c r="C127" s="231"/>
      <c r="D127" s="166">
        <f t="shared" si="4"/>
        <v>0</v>
      </c>
      <c r="E127" s="172">
        <f t="shared" si="4"/>
        <v>0</v>
      </c>
    </row>
    <row r="128" spans="1:5" ht="15.5">
      <c r="A128" s="174">
        <v>2220210</v>
      </c>
      <c r="B128" s="184" t="s">
        <v>138</v>
      </c>
      <c r="C128" s="231">
        <v>250000</v>
      </c>
      <c r="D128" s="166">
        <f t="shared" si="4"/>
        <v>250000</v>
      </c>
      <c r="E128" s="172">
        <f t="shared" si="4"/>
        <v>250000</v>
      </c>
    </row>
    <row r="129" spans="1:5" ht="15.5" hidden="1">
      <c r="A129" s="174"/>
      <c r="B129" s="184"/>
      <c r="C129" s="231"/>
      <c r="D129" s="166">
        <f t="shared" si="4"/>
        <v>0</v>
      </c>
      <c r="E129" s="172">
        <f t="shared" si="4"/>
        <v>0</v>
      </c>
    </row>
    <row r="130" spans="1:5" ht="15.5" hidden="1">
      <c r="A130" s="174">
        <v>2220299</v>
      </c>
      <c r="B130" s="175" t="s">
        <v>139</v>
      </c>
      <c r="C130" s="231"/>
      <c r="D130" s="166">
        <f t="shared" si="4"/>
        <v>0</v>
      </c>
      <c r="E130" s="172">
        <f t="shared" si="4"/>
        <v>0</v>
      </c>
    </row>
    <row r="131" spans="1:5" ht="15.5" hidden="1">
      <c r="A131" s="174">
        <v>4130299</v>
      </c>
      <c r="B131" s="175" t="s">
        <v>237</v>
      </c>
      <c r="C131" s="231"/>
      <c r="D131" s="166">
        <f t="shared" si="4"/>
        <v>0</v>
      </c>
      <c r="E131" s="172">
        <f t="shared" si="4"/>
        <v>0</v>
      </c>
    </row>
    <row r="132" spans="1:5" ht="15.5" hidden="1">
      <c r="A132" s="174">
        <v>2220299</v>
      </c>
      <c r="B132" s="175" t="s">
        <v>733</v>
      </c>
      <c r="C132" s="231"/>
      <c r="D132" s="166">
        <f t="shared" si="4"/>
        <v>0</v>
      </c>
      <c r="E132" s="172">
        <f t="shared" si="4"/>
        <v>0</v>
      </c>
    </row>
    <row r="133" spans="1:5" ht="15.5">
      <c r="A133" s="192"/>
      <c r="B133" s="193" t="s">
        <v>128</v>
      </c>
      <c r="C133" s="178">
        <f>SUM(C120:C132)</f>
        <v>1000000</v>
      </c>
      <c r="D133" s="178">
        <f t="shared" ref="D133:E133" si="5">SUM(D120:D132)</f>
        <v>1000000</v>
      </c>
      <c r="E133" s="178">
        <f t="shared" si="5"/>
        <v>1000000</v>
      </c>
    </row>
    <row r="134" spans="1:5" ht="15.5">
      <c r="A134" s="174"/>
      <c r="B134" s="175" t="s">
        <v>141</v>
      </c>
      <c r="C134" s="231"/>
      <c r="D134" s="166"/>
      <c r="E134" s="172"/>
    </row>
    <row r="135" spans="1:5" ht="15.5" hidden="1">
      <c r="A135" s="174">
        <v>4130299</v>
      </c>
      <c r="B135" s="175" t="s">
        <v>722</v>
      </c>
      <c r="C135" s="231"/>
      <c r="D135" s="166">
        <f>SUM(C135)</f>
        <v>0</v>
      </c>
      <c r="E135" s="172">
        <f>SUM(D135)</f>
        <v>0</v>
      </c>
    </row>
    <row r="136" spans="1:5" ht="15.5" hidden="1">
      <c r="A136" s="174">
        <v>3110504</v>
      </c>
      <c r="B136" s="175" t="s">
        <v>734</v>
      </c>
      <c r="C136" s="231"/>
      <c r="D136" s="166">
        <f t="shared" ref="D136:E136" si="6">SUM(C136)</f>
        <v>0</v>
      </c>
      <c r="E136" s="172">
        <f t="shared" si="6"/>
        <v>0</v>
      </c>
    </row>
    <row r="137" spans="1:5" ht="15.5">
      <c r="A137" s="194"/>
      <c r="B137" s="195" t="s">
        <v>128</v>
      </c>
      <c r="C137" s="178">
        <f>SUM(C135:C136)</f>
        <v>0</v>
      </c>
      <c r="D137" s="178">
        <f>SUM(D135:D136)</f>
        <v>0</v>
      </c>
      <c r="E137" s="178">
        <f>SUM(E135:E136)</f>
        <v>0</v>
      </c>
    </row>
    <row r="138" spans="1:5" ht="15.5">
      <c r="A138" s="186"/>
      <c r="B138" s="187"/>
      <c r="C138" s="1487"/>
      <c r="D138" s="166"/>
      <c r="E138" s="172"/>
    </row>
    <row r="139" spans="1:5" ht="15.5">
      <c r="A139" s="196"/>
      <c r="B139" s="197" t="s">
        <v>13</v>
      </c>
      <c r="C139" s="179">
        <f>SUM(C137+C133+C118+C16)</f>
        <v>32832340</v>
      </c>
      <c r="D139" s="179">
        <f>SUM(D137+D133+D118+D16)</f>
        <v>32832340</v>
      </c>
      <c r="E139" s="179">
        <f>SUM(E137+E133+E118+E16)</f>
        <v>32832340</v>
      </c>
    </row>
    <row r="141" spans="1:5" ht="15.5">
      <c r="B141" s="198" t="s">
        <v>144</v>
      </c>
      <c r="E141" s="199">
        <f>E139</f>
        <v>32832340</v>
      </c>
    </row>
    <row r="142" spans="1:5" ht="15.5">
      <c r="B142" s="198" t="s">
        <v>145</v>
      </c>
      <c r="E142" s="199">
        <f>E133+E118+E16</f>
        <v>32832340</v>
      </c>
    </row>
    <row r="143" spans="1:5" ht="15.5">
      <c r="B143" s="198" t="s">
        <v>141</v>
      </c>
      <c r="E143" s="199">
        <f>E137</f>
        <v>0</v>
      </c>
    </row>
    <row r="144" spans="1:5" ht="15.5">
      <c r="B144" s="198"/>
    </row>
    <row r="145" spans="2:5" ht="15.5">
      <c r="B145" s="198" t="s">
        <v>146</v>
      </c>
      <c r="E145" s="199">
        <f>E142</f>
        <v>32832340</v>
      </c>
    </row>
    <row r="146" spans="2:5" ht="15.5">
      <c r="B146" s="198" t="s">
        <v>147</v>
      </c>
      <c r="E146" s="199">
        <f>E16</f>
        <v>17832340</v>
      </c>
    </row>
    <row r="147" spans="2:5" ht="15.5">
      <c r="B147" s="200" t="s">
        <v>148</v>
      </c>
      <c r="E147" s="199">
        <f>E145-E146</f>
        <v>15000000</v>
      </c>
    </row>
  </sheetData>
  <mergeCells count="1">
    <mergeCell ref="A1:E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2"/>
  <sheetViews>
    <sheetView view="pageBreakPreview" topLeftCell="C119" zoomScale="140" zoomScaleNormal="120" zoomScaleSheetLayoutView="140" workbookViewId="0">
      <selection activeCell="E15" sqref="E15"/>
    </sheetView>
  </sheetViews>
  <sheetFormatPr defaultColWidth="8.81640625" defaultRowHeight="14.5"/>
  <cols>
    <col min="1" max="1" width="6" style="1" customWidth="1"/>
    <col min="2" max="2" width="8.1796875" style="1" customWidth="1"/>
    <col min="3" max="3" width="51.81640625" style="1" customWidth="1"/>
    <col min="4" max="4" width="19.54296875" style="1" customWidth="1"/>
    <col min="5" max="5" width="21.81640625" style="1" customWidth="1"/>
    <col min="6" max="6" width="19.26953125" style="1" customWidth="1"/>
    <col min="7" max="7" width="19.7265625" style="2" customWidth="1"/>
    <col min="8" max="8" width="18.453125" style="2" hidden="1" customWidth="1"/>
    <col min="9" max="9" width="18.81640625" style="3" customWidth="1"/>
    <col min="10" max="10" width="23.81640625" style="2" customWidth="1"/>
    <col min="11" max="11" width="13.7265625" style="1" bestFit="1" customWidth="1"/>
    <col min="12" max="16384" width="8.81640625" style="1"/>
  </cols>
  <sheetData>
    <row r="2" spans="1:11" ht="18" thickBot="1">
      <c r="C2" s="2453" t="s">
        <v>938</v>
      </c>
      <c r="D2" s="2453"/>
      <c r="E2" s="2453"/>
      <c r="F2" s="2453"/>
    </row>
    <row r="3" spans="1:11" ht="31.5" thickBot="1">
      <c r="A3" s="4"/>
      <c r="B3" s="5" t="s">
        <v>736</v>
      </c>
      <c r="C3" s="6" t="s">
        <v>737</v>
      </c>
      <c r="D3" s="1649" t="s">
        <v>877</v>
      </c>
      <c r="E3" s="1650" t="s">
        <v>878</v>
      </c>
      <c r="F3" s="1651" t="s">
        <v>879</v>
      </c>
      <c r="G3" s="27" t="s">
        <v>880</v>
      </c>
      <c r="H3" s="7"/>
    </row>
    <row r="4" spans="1:11" ht="27" customHeight="1" thickBot="1">
      <c r="B4" s="8">
        <v>1</v>
      </c>
      <c r="C4" s="9" t="s">
        <v>738</v>
      </c>
      <c r="D4" s="10">
        <v>259011183</v>
      </c>
      <c r="E4" s="1672">
        <f>'OFFICE OF THE GOVERNOR'!Q126</f>
        <v>208286043</v>
      </c>
      <c r="F4" s="1652">
        <f>SUM(E4*102.92/100)</f>
        <v>214367995.45560002</v>
      </c>
      <c r="G4" s="1653">
        <f>SUM(F4*102.97/100)</f>
        <v>220734724.92063132</v>
      </c>
    </row>
    <row r="5" spans="1:11" ht="24" customHeight="1" thickBot="1">
      <c r="B5" s="12">
        <v>2</v>
      </c>
      <c r="C5" s="13" t="s">
        <v>739</v>
      </c>
      <c r="D5" s="10">
        <v>509899850.84000003</v>
      </c>
      <c r="E5" s="1672">
        <f>TREASURY!O130</f>
        <v>354930500</v>
      </c>
      <c r="F5" s="1652">
        <f>SUM(E5*102.92/100)</f>
        <v>365294470.60000002</v>
      </c>
      <c r="G5" s="1653">
        <f>SUM(F5*102.97/100)</f>
        <v>376143716.37681997</v>
      </c>
    </row>
    <row r="6" spans="1:11" ht="25.5" customHeight="1" thickBot="1">
      <c r="B6" s="12">
        <v>3</v>
      </c>
      <c r="C6" s="14" t="s">
        <v>740</v>
      </c>
      <c r="D6" s="10">
        <v>346237666</v>
      </c>
      <c r="E6" s="1672">
        <f>AGRICULTURE!V125</f>
        <v>384493042</v>
      </c>
      <c r="F6" s="1652">
        <f t="shared" ref="F6:F17" si="0">SUM(E6*102.92/100)</f>
        <v>395720238.82639998</v>
      </c>
      <c r="G6" s="1653">
        <f t="shared" ref="G6:G17" si="1">SUM(F6*102.97/100)</f>
        <v>407473129.91954404</v>
      </c>
      <c r="J6" s="56"/>
      <c r="K6" s="56"/>
    </row>
    <row r="7" spans="1:11" ht="26.15" customHeight="1" thickBot="1">
      <c r="B7" s="15">
        <v>4</v>
      </c>
      <c r="C7" s="16" t="s">
        <v>741</v>
      </c>
      <c r="D7" s="17">
        <v>1559008968</v>
      </c>
      <c r="E7" s="1673">
        <f>HEALTH!R136</f>
        <v>1970496986</v>
      </c>
      <c r="F7" s="1652">
        <f t="shared" si="0"/>
        <v>2028035497.9912</v>
      </c>
      <c r="G7" s="1653">
        <f t="shared" si="1"/>
        <v>2088268152.2815387</v>
      </c>
      <c r="J7" s="57"/>
    </row>
    <row r="8" spans="1:11" ht="29.15" customHeight="1" thickBot="1">
      <c r="B8" s="19">
        <v>5</v>
      </c>
      <c r="C8" s="20" t="s">
        <v>742</v>
      </c>
      <c r="D8" s="21">
        <v>535663809</v>
      </c>
      <c r="E8" s="1674">
        <f>EDUCATION!K132</f>
        <v>578487667</v>
      </c>
      <c r="F8" s="1652">
        <f t="shared" si="0"/>
        <v>595379506.87639999</v>
      </c>
      <c r="G8" s="1653">
        <f t="shared" si="1"/>
        <v>613062278.23062909</v>
      </c>
    </row>
    <row r="9" spans="1:11" ht="29.25" customHeight="1" thickBot="1">
      <c r="B9" s="8">
        <v>6</v>
      </c>
      <c r="C9" s="20" t="s">
        <v>743</v>
      </c>
      <c r="D9" s="10">
        <v>119673012</v>
      </c>
      <c r="E9" s="1672">
        <f>GENDER!L143</f>
        <v>150120203</v>
      </c>
      <c r="F9" s="1652">
        <f t="shared" si="0"/>
        <v>154503712.9276</v>
      </c>
      <c r="G9" s="1653">
        <f t="shared" si="1"/>
        <v>159092473.20154971</v>
      </c>
      <c r="J9" s="58"/>
    </row>
    <row r="10" spans="1:11" ht="27.75" customHeight="1" thickBot="1">
      <c r="B10" s="8">
        <v>7</v>
      </c>
      <c r="C10" s="20" t="s">
        <v>744</v>
      </c>
      <c r="D10" s="17">
        <v>480504548</v>
      </c>
      <c r="E10" s="1672">
        <f>COMMERCE!L133</f>
        <v>487468214</v>
      </c>
      <c r="F10" s="1652">
        <f t="shared" si="0"/>
        <v>501702285.84879994</v>
      </c>
      <c r="G10" s="1653">
        <f t="shared" si="1"/>
        <v>516602843.7385093</v>
      </c>
    </row>
    <row r="11" spans="1:11" ht="27.75" customHeight="1" thickBot="1">
      <c r="B11" s="15">
        <v>8</v>
      </c>
      <c r="C11" s="22" t="s">
        <v>745</v>
      </c>
      <c r="D11" s="21">
        <v>50812039</v>
      </c>
      <c r="E11" s="1675">
        <f>PSB!E128</f>
        <v>79078504</v>
      </c>
      <c r="F11" s="1652">
        <f t="shared" si="0"/>
        <v>81387596.316799998</v>
      </c>
      <c r="G11" s="1653">
        <f t="shared" si="1"/>
        <v>83804807.927408949</v>
      </c>
    </row>
    <row r="12" spans="1:11" ht="33.75" customHeight="1" thickBot="1">
      <c r="B12" s="19">
        <v>9</v>
      </c>
      <c r="C12" s="20" t="s">
        <v>746</v>
      </c>
      <c r="D12" s="10">
        <v>566894656</v>
      </c>
      <c r="E12" s="1672">
        <f>ENVIRONMENT!Q132</f>
        <v>569369820</v>
      </c>
      <c r="F12" s="1652">
        <f t="shared" si="0"/>
        <v>585995418.74399996</v>
      </c>
      <c r="G12" s="1653">
        <f t="shared" si="1"/>
        <v>603399482.68069673</v>
      </c>
    </row>
    <row r="13" spans="1:11" ht="24" customHeight="1" thickBot="1">
      <c r="B13" s="8">
        <v>10</v>
      </c>
      <c r="C13" s="20" t="s">
        <v>539</v>
      </c>
      <c r="D13" s="10">
        <v>555387527</v>
      </c>
      <c r="E13" s="1672">
        <f>TRANSPORT!M133</f>
        <v>411348383</v>
      </c>
      <c r="F13" s="1652">
        <f t="shared" si="0"/>
        <v>423359755.78360003</v>
      </c>
      <c r="G13" s="1653">
        <f t="shared" si="1"/>
        <v>435933540.53037292</v>
      </c>
      <c r="J13" s="58"/>
    </row>
    <row r="14" spans="1:11" ht="33" customHeight="1" thickBot="1">
      <c r="B14" s="8">
        <v>11</v>
      </c>
      <c r="C14" s="20" t="s">
        <v>747</v>
      </c>
      <c r="D14" s="10">
        <v>161943931</v>
      </c>
      <c r="E14" s="1672">
        <f>LANDS!M133</f>
        <v>157042840</v>
      </c>
      <c r="F14" s="1652">
        <f t="shared" si="0"/>
        <v>161628490.928</v>
      </c>
      <c r="G14" s="1653">
        <f t="shared" si="1"/>
        <v>166428857.10856161</v>
      </c>
    </row>
    <row r="15" spans="1:11" ht="23.25" customHeight="1" thickBot="1">
      <c r="B15" s="8">
        <v>12</v>
      </c>
      <c r="C15" s="20" t="s">
        <v>703</v>
      </c>
      <c r="D15" s="24">
        <v>750067000</v>
      </c>
      <c r="E15" s="1672">
        <f>ASSEMBLY!G120</f>
        <v>750216240</v>
      </c>
      <c r="F15" s="1652">
        <f t="shared" si="0"/>
        <v>772122554.20800006</v>
      </c>
      <c r="G15" s="1653">
        <f t="shared" si="1"/>
        <v>795054594.06797755</v>
      </c>
      <c r="J15" s="56"/>
    </row>
    <row r="16" spans="1:11" ht="36" customHeight="1" thickBot="1">
      <c r="B16" s="8">
        <v>13</v>
      </c>
      <c r="C16" s="25" t="s">
        <v>748</v>
      </c>
      <c r="D16" s="26">
        <v>576293006</v>
      </c>
      <c r="E16" s="1676">
        <f>PSA!I135</f>
        <v>778455459</v>
      </c>
      <c r="F16" s="1652">
        <f t="shared" si="0"/>
        <v>801186358.40279996</v>
      </c>
      <c r="G16" s="1653">
        <f t="shared" si="1"/>
        <v>824981593.24736309</v>
      </c>
    </row>
    <row r="17" spans="1:8" ht="36" customHeight="1" thickBot="1">
      <c r="B17" s="12">
        <v>14</v>
      </c>
      <c r="C17" s="27" t="s">
        <v>735</v>
      </c>
      <c r="D17" s="28">
        <v>24500000</v>
      </c>
      <c r="E17" s="1677">
        <f>'COUNTY ATTORNEY'!E139</f>
        <v>32832340</v>
      </c>
      <c r="F17" s="1652">
        <f t="shared" si="0"/>
        <v>33791044.328000002</v>
      </c>
      <c r="G17" s="1653">
        <f t="shared" si="1"/>
        <v>34794638.344541602</v>
      </c>
    </row>
    <row r="18" spans="1:8" ht="34.5" customHeight="1" thickBot="1">
      <c r="A18" s="29"/>
      <c r="B18" s="30"/>
      <c r="C18" s="31" t="s">
        <v>749</v>
      </c>
      <c r="D18" s="32">
        <f>SUM(D4:D17)</f>
        <v>6495897195.8400002</v>
      </c>
      <c r="E18" s="1678">
        <f t="shared" ref="E18:G18" si="2">SUM(E4:E17)</f>
        <v>6912626241</v>
      </c>
      <c r="F18" s="32">
        <f t="shared" si="2"/>
        <v>7114474927.2371998</v>
      </c>
      <c r="G18" s="32">
        <f t="shared" si="2"/>
        <v>7325774832.5761442</v>
      </c>
      <c r="H18" s="33"/>
    </row>
    <row r="19" spans="1:8">
      <c r="F19" s="34"/>
    </row>
    <row r="20" spans="1:8" ht="15.5">
      <c r="C20" s="35" t="s">
        <v>890</v>
      </c>
    </row>
    <row r="21" spans="1:8">
      <c r="B21" s="2465" t="s">
        <v>750</v>
      </c>
      <c r="C21" s="2455" t="s">
        <v>751</v>
      </c>
      <c r="D21" s="36" t="s">
        <v>752</v>
      </c>
      <c r="E21" s="37" t="s">
        <v>753</v>
      </c>
    </row>
    <row r="22" spans="1:8">
      <c r="B22" s="2466"/>
      <c r="C22" s="2456"/>
      <c r="D22" s="38" t="s">
        <v>754</v>
      </c>
      <c r="E22" s="39" t="s">
        <v>755</v>
      </c>
    </row>
    <row r="23" spans="1:8">
      <c r="B23" s="2467"/>
      <c r="C23" s="2457"/>
      <c r="D23" s="41" t="s">
        <v>156</v>
      </c>
      <c r="E23" s="42"/>
    </row>
    <row r="24" spans="1:8" ht="30" customHeight="1">
      <c r="B24" s="8">
        <v>1</v>
      </c>
      <c r="C24" s="9" t="s">
        <v>738</v>
      </c>
      <c r="D24" s="11">
        <f t="shared" ref="D24:D37" si="3">E4</f>
        <v>208286043</v>
      </c>
      <c r="E24" s="43">
        <f>D24*100/D38</f>
        <v>3.013124617741068</v>
      </c>
      <c r="G24" s="44"/>
    </row>
    <row r="25" spans="1:8" ht="28.5" customHeight="1">
      <c r="B25" s="12">
        <v>2</v>
      </c>
      <c r="C25" s="13" t="s">
        <v>739</v>
      </c>
      <c r="D25" s="11">
        <f t="shared" si="3"/>
        <v>354930500</v>
      </c>
      <c r="E25" s="43">
        <f>SUM(D25*100/D38)</f>
        <v>5.1345246744984543</v>
      </c>
      <c r="G25" s="44"/>
    </row>
    <row r="26" spans="1:8" ht="27.75" customHeight="1">
      <c r="B26" s="12">
        <v>3</v>
      </c>
      <c r="C26" s="14" t="s">
        <v>740</v>
      </c>
      <c r="D26" s="11">
        <f t="shared" si="3"/>
        <v>384493042</v>
      </c>
      <c r="E26" s="43">
        <f>SUM(D26*100/D38)</f>
        <v>5.5621847412999745</v>
      </c>
      <c r="G26" s="44"/>
    </row>
    <row r="27" spans="1:8" ht="24.75" customHeight="1">
      <c r="B27" s="15">
        <v>4</v>
      </c>
      <c r="C27" s="16" t="s">
        <v>741</v>
      </c>
      <c r="D27" s="45">
        <f t="shared" si="3"/>
        <v>1970496986</v>
      </c>
      <c r="E27" s="43">
        <f>SUM(D27*100/D38)</f>
        <v>28.505764919165401</v>
      </c>
      <c r="G27" s="44"/>
    </row>
    <row r="28" spans="1:8" ht="28" customHeight="1">
      <c r="B28" s="19">
        <v>5</v>
      </c>
      <c r="C28" s="20" t="s">
        <v>742</v>
      </c>
      <c r="D28" s="11">
        <f t="shared" si="3"/>
        <v>578487667</v>
      </c>
      <c r="E28" s="43">
        <f>SUM(D28*100/D38)</f>
        <v>8.3685656772369388</v>
      </c>
      <c r="G28" s="44"/>
    </row>
    <row r="29" spans="1:8" ht="28" customHeight="1">
      <c r="B29" s="8">
        <v>6</v>
      </c>
      <c r="C29" s="20" t="s">
        <v>743</v>
      </c>
      <c r="D29" s="11">
        <f t="shared" si="3"/>
        <v>150120203</v>
      </c>
      <c r="E29" s="43">
        <f>D29/D38*100</f>
        <v>2.171681178270723</v>
      </c>
      <c r="G29" s="44"/>
    </row>
    <row r="30" spans="1:8" ht="30" customHeight="1">
      <c r="B30" s="8">
        <v>7</v>
      </c>
      <c r="C30" s="20" t="s">
        <v>744</v>
      </c>
      <c r="D30" s="11">
        <f t="shared" si="3"/>
        <v>487468214</v>
      </c>
      <c r="E30" s="43">
        <f>SUM(D30*100/D38)</f>
        <v>7.0518526100650494</v>
      </c>
      <c r="G30" s="44"/>
    </row>
    <row r="31" spans="1:8" ht="25" customHeight="1">
      <c r="B31" s="15">
        <v>8</v>
      </c>
      <c r="C31" s="22" t="s">
        <v>745</v>
      </c>
      <c r="D31" s="18">
        <f t="shared" si="3"/>
        <v>79078504</v>
      </c>
      <c r="E31" s="43">
        <f>SUM(D31*100/D38)</f>
        <v>1.1439719325626418</v>
      </c>
      <c r="G31" s="44"/>
    </row>
    <row r="32" spans="1:8" ht="36" customHeight="1">
      <c r="B32" s="19">
        <v>9</v>
      </c>
      <c r="C32" s="20" t="s">
        <v>746</v>
      </c>
      <c r="D32" s="46">
        <f t="shared" si="3"/>
        <v>569369820</v>
      </c>
      <c r="E32" s="43">
        <f>SUM(D32*100/D38)</f>
        <v>8.2366643320445654</v>
      </c>
      <c r="G32" s="44"/>
    </row>
    <row r="33" spans="2:8" ht="30" customHeight="1">
      <c r="B33" s="8">
        <v>10</v>
      </c>
      <c r="C33" s="20" t="s">
        <v>539</v>
      </c>
      <c r="D33" s="11">
        <f t="shared" si="3"/>
        <v>411348383</v>
      </c>
      <c r="E33" s="43">
        <f>SUM(D33*100/D38)</f>
        <v>5.9506816752252645</v>
      </c>
      <c r="G33" s="44"/>
    </row>
    <row r="34" spans="2:8" ht="30.75" customHeight="1">
      <c r="B34" s="8">
        <v>11</v>
      </c>
      <c r="C34" s="20" t="s">
        <v>747</v>
      </c>
      <c r="D34" s="11">
        <f t="shared" si="3"/>
        <v>157042840</v>
      </c>
      <c r="E34" s="43">
        <f>SUM(D34*100/D38)</f>
        <v>2.2718259967326362</v>
      </c>
      <c r="G34" s="44"/>
    </row>
    <row r="35" spans="2:8" ht="22" customHeight="1">
      <c r="B35" s="8">
        <v>12</v>
      </c>
      <c r="C35" s="20" t="s">
        <v>703</v>
      </c>
      <c r="D35" s="11">
        <f t="shared" si="3"/>
        <v>750216240</v>
      </c>
      <c r="E35" s="43">
        <f>SUM(D35*100/D38)</f>
        <v>10.852839627728398</v>
      </c>
      <c r="G35" s="44"/>
    </row>
    <row r="36" spans="2:8" ht="39" customHeight="1">
      <c r="B36" s="8">
        <v>13</v>
      </c>
      <c r="C36" s="25" t="s">
        <v>748</v>
      </c>
      <c r="D36" s="23">
        <f t="shared" si="3"/>
        <v>778455459</v>
      </c>
      <c r="E36" s="43">
        <f>SUM(D36*100/D38)</f>
        <v>11.261356130942593</v>
      </c>
      <c r="G36" s="44"/>
    </row>
    <row r="37" spans="2:8" ht="39" customHeight="1">
      <c r="B37" s="12">
        <v>14</v>
      </c>
      <c r="C37" s="27" t="s">
        <v>735</v>
      </c>
      <c r="D37" s="47">
        <f t="shared" si="3"/>
        <v>32832340</v>
      </c>
      <c r="E37" s="43">
        <f>SUM(D37*100/D38)</f>
        <v>0.47496188648629123</v>
      </c>
      <c r="G37" s="44"/>
    </row>
    <row r="38" spans="2:8" ht="31" customHeight="1">
      <c r="B38" s="40"/>
      <c r="C38" s="48" t="s">
        <v>756</v>
      </c>
      <c r="D38" s="49">
        <f>SUM(D24:D37)</f>
        <v>6912626241</v>
      </c>
      <c r="E38" s="49">
        <f>SUM(E24:E37)</f>
        <v>100</v>
      </c>
      <c r="G38" s="50"/>
    </row>
    <row r="40" spans="2:8" ht="15.5">
      <c r="C40" s="2471" t="s">
        <v>891</v>
      </c>
      <c r="D40" s="2471"/>
    </row>
    <row r="41" spans="2:8">
      <c r="B41" s="2465" t="s">
        <v>750</v>
      </c>
      <c r="C41" s="2455" t="s">
        <v>751</v>
      </c>
      <c r="D41" s="36" t="s">
        <v>752</v>
      </c>
      <c r="E41" s="37" t="s">
        <v>757</v>
      </c>
    </row>
    <row r="42" spans="2:8">
      <c r="B42" s="2466"/>
      <c r="C42" s="2456"/>
      <c r="D42" s="38" t="s">
        <v>754</v>
      </c>
      <c r="E42" s="39" t="s">
        <v>755</v>
      </c>
    </row>
    <row r="43" spans="2:8">
      <c r="B43" s="2467"/>
      <c r="C43" s="2457"/>
      <c r="D43" s="41" t="s">
        <v>154</v>
      </c>
      <c r="E43" s="42"/>
    </row>
    <row r="44" spans="2:8" ht="24.75" customHeight="1">
      <c r="B44" s="8">
        <v>1</v>
      </c>
      <c r="C44" s="9" t="s">
        <v>738</v>
      </c>
      <c r="D44" s="51">
        <f>'OFFICE OF THE GOVERNOR'!Q133</f>
        <v>208286043</v>
      </c>
      <c r="E44" s="52">
        <f>D44/D58*100</f>
        <v>4.5264827432042729</v>
      </c>
      <c r="F44" s="3"/>
      <c r="G44" s="3"/>
      <c r="H44" s="3"/>
    </row>
    <row r="45" spans="2:8" ht="21" customHeight="1">
      <c r="B45" s="12">
        <v>2</v>
      </c>
      <c r="C45" s="13" t="s">
        <v>739</v>
      </c>
      <c r="D45" s="53">
        <f>TREASURY!O137</f>
        <v>314930500</v>
      </c>
      <c r="E45" s="52">
        <f>D45/D58*100</f>
        <v>6.8440854366737049</v>
      </c>
      <c r="F45" s="3"/>
      <c r="G45" s="3"/>
      <c r="H45" s="3"/>
    </row>
    <row r="46" spans="2:8" ht="21" customHeight="1">
      <c r="B46" s="12">
        <v>3</v>
      </c>
      <c r="C46" s="14" t="s">
        <v>740</v>
      </c>
      <c r="D46" s="51">
        <f>AGRICULTURE!V131</f>
        <v>122493042</v>
      </c>
      <c r="E46" s="52">
        <f>D46/D58*100</f>
        <v>2.662024938346907</v>
      </c>
      <c r="F46" s="3"/>
      <c r="G46" s="3"/>
      <c r="H46" s="3"/>
    </row>
    <row r="47" spans="2:8" ht="21" customHeight="1">
      <c r="B47" s="15">
        <v>4</v>
      </c>
      <c r="C47" s="16" t="s">
        <v>741</v>
      </c>
      <c r="D47" s="51">
        <f>HEALTH!R142</f>
        <v>1755596986</v>
      </c>
      <c r="E47" s="52">
        <f>D47/D58*100</f>
        <v>38.15272183720171</v>
      </c>
      <c r="F47" s="3"/>
      <c r="G47" s="3"/>
      <c r="H47" s="3"/>
    </row>
    <row r="48" spans="2:8" ht="30" customHeight="1">
      <c r="B48" s="19">
        <v>5</v>
      </c>
      <c r="C48" s="20" t="s">
        <v>742</v>
      </c>
      <c r="D48" s="51">
        <f>EDUCATION!K138</f>
        <v>456787667</v>
      </c>
      <c r="E48" s="52">
        <f>D48/D58*100</f>
        <v>9.9269325116711737</v>
      </c>
      <c r="F48" s="3"/>
      <c r="G48" s="1535"/>
      <c r="H48" s="3"/>
    </row>
    <row r="49" spans="2:8" ht="32.25" customHeight="1">
      <c r="B49" s="8">
        <v>6</v>
      </c>
      <c r="C49" s="20" t="s">
        <v>743</v>
      </c>
      <c r="D49" s="51">
        <f>GENDER!L149</f>
        <v>86120203</v>
      </c>
      <c r="E49" s="52">
        <f>D49/D58*100</f>
        <v>1.8715685751481144</v>
      </c>
      <c r="F49" s="3"/>
      <c r="G49" s="1535"/>
      <c r="H49" s="3"/>
    </row>
    <row r="50" spans="2:8" ht="27" customHeight="1">
      <c r="B50" s="8">
        <v>7</v>
      </c>
      <c r="C50" s="20" t="s">
        <v>744</v>
      </c>
      <c r="D50" s="51">
        <f>COMMERCE!L140</f>
        <v>73968214</v>
      </c>
      <c r="E50" s="52">
        <f>D50/D58*100</f>
        <v>1.607480940125406</v>
      </c>
      <c r="F50" s="3"/>
      <c r="G50" s="3"/>
      <c r="H50" s="3"/>
    </row>
    <row r="51" spans="2:8" ht="23.25" customHeight="1">
      <c r="B51" s="15">
        <v>8</v>
      </c>
      <c r="C51" s="22" t="s">
        <v>745</v>
      </c>
      <c r="D51" s="51">
        <f>PSB!E135</f>
        <v>79078504</v>
      </c>
      <c r="E51" s="52">
        <f>D51/D58*100</f>
        <v>1.718538018960829</v>
      </c>
      <c r="F51" s="3"/>
      <c r="G51" s="3"/>
      <c r="H51" s="3"/>
    </row>
    <row r="52" spans="2:8" ht="29.25" customHeight="1">
      <c r="B52" s="19">
        <v>9</v>
      </c>
      <c r="C52" s="20" t="s">
        <v>746</v>
      </c>
      <c r="D52" s="51">
        <f>ENVIRONMENT!Q139</f>
        <v>158204761</v>
      </c>
      <c r="E52" s="52">
        <f>D52/D58*100</f>
        <v>3.4381138085150349</v>
      </c>
      <c r="F52" s="3"/>
      <c r="G52" s="3"/>
      <c r="H52" s="3"/>
    </row>
    <row r="53" spans="2:8" ht="20.25" customHeight="1">
      <c r="B53" s="8">
        <v>10</v>
      </c>
      <c r="C53" s="20" t="s">
        <v>539</v>
      </c>
      <c r="D53" s="51">
        <f>TRANSPORT!M140</f>
        <v>96848383</v>
      </c>
      <c r="E53" s="52">
        <f>D53/D58*100</f>
        <v>2.1047139215023547</v>
      </c>
      <c r="F53" s="3"/>
      <c r="G53" s="3"/>
      <c r="H53" s="3"/>
    </row>
    <row r="54" spans="2:8" ht="35.25" customHeight="1">
      <c r="B54" s="8">
        <v>11</v>
      </c>
      <c r="C54" s="20" t="s">
        <v>747</v>
      </c>
      <c r="D54" s="51">
        <f>LANDS!M140</f>
        <v>105180323</v>
      </c>
      <c r="E54" s="52">
        <f>D54/D58*100</f>
        <v>2.2857840598765011</v>
      </c>
      <c r="F54" s="3"/>
      <c r="G54" s="3"/>
      <c r="H54" s="3"/>
    </row>
    <row r="55" spans="2:8" ht="24" customHeight="1">
      <c r="B55" s="8">
        <v>12</v>
      </c>
      <c r="C55" s="20" t="s">
        <v>703</v>
      </c>
      <c r="D55" s="51">
        <f>ASSEMBLY!G126</f>
        <v>685216240</v>
      </c>
      <c r="E55" s="52">
        <f>D55/D58*100</f>
        <v>14.891153728064809</v>
      </c>
      <c r="F55" s="3"/>
      <c r="G55" s="3"/>
      <c r="H55" s="3"/>
    </row>
    <row r="56" spans="2:8" ht="30" customHeight="1">
      <c r="B56" s="8">
        <v>13</v>
      </c>
      <c r="C56" s="25" t="s">
        <v>748</v>
      </c>
      <c r="D56" s="54">
        <f>PSA!I141</f>
        <v>425955459</v>
      </c>
      <c r="E56" s="52">
        <f>D56/D58*100</f>
        <v>9.2568854195245098</v>
      </c>
      <c r="F56" s="3"/>
      <c r="G56" s="3"/>
      <c r="H56" s="3"/>
    </row>
    <row r="57" spans="2:8" ht="30" customHeight="1">
      <c r="B57" s="12">
        <v>14</v>
      </c>
      <c r="C57" s="27" t="s">
        <v>735</v>
      </c>
      <c r="D57" s="51">
        <f>'COUNTY ATTORNEY'!E145</f>
        <v>32832340</v>
      </c>
      <c r="E57" s="52">
        <f>SUM(D57*100/D58)</f>
        <v>0.71351406118467275</v>
      </c>
      <c r="F57" s="3"/>
      <c r="G57" s="3"/>
      <c r="H57" s="3"/>
    </row>
    <row r="58" spans="2:8" ht="23.15" customHeight="1">
      <c r="B58" s="55"/>
      <c r="C58" s="48" t="s">
        <v>758</v>
      </c>
      <c r="D58" s="49">
        <f>SUM(D44:D57)</f>
        <v>4601498665</v>
      </c>
      <c r="E58" s="49">
        <f>SUM(E44:E57)</f>
        <v>100</v>
      </c>
      <c r="F58" s="3"/>
      <c r="G58" s="3"/>
      <c r="H58" s="3"/>
    </row>
    <row r="61" spans="2:8" ht="15.5">
      <c r="C61" s="2471" t="s">
        <v>892</v>
      </c>
      <c r="D61" s="2471"/>
    </row>
    <row r="62" spans="2:8">
      <c r="B62" s="2465" t="s">
        <v>750</v>
      </c>
      <c r="C62" s="2455" t="s">
        <v>751</v>
      </c>
      <c r="D62" s="36" t="s">
        <v>752</v>
      </c>
      <c r="E62" s="37" t="s">
        <v>759</v>
      </c>
    </row>
    <row r="63" spans="2:8">
      <c r="B63" s="2466"/>
      <c r="C63" s="2456"/>
      <c r="D63" s="38" t="s">
        <v>754</v>
      </c>
      <c r="E63" s="39" t="s">
        <v>755</v>
      </c>
    </row>
    <row r="64" spans="2:8">
      <c r="B64" s="2467"/>
      <c r="C64" s="2457"/>
      <c r="D64" s="41" t="s">
        <v>154</v>
      </c>
      <c r="E64" s="42"/>
    </row>
    <row r="65" spans="2:6" ht="21" customHeight="1">
      <c r="B65" s="8">
        <v>1</v>
      </c>
      <c r="C65" s="9" t="s">
        <v>738</v>
      </c>
      <c r="D65" s="59">
        <f>'OFFICE OF THE GOVERNOR'!Q131</f>
        <v>0</v>
      </c>
      <c r="E65" s="60">
        <f>D65/D79*100</f>
        <v>0</v>
      </c>
    </row>
    <row r="66" spans="2:6" ht="21" customHeight="1">
      <c r="B66" s="12">
        <v>2</v>
      </c>
      <c r="C66" s="13" t="s">
        <v>739</v>
      </c>
      <c r="D66" s="59">
        <f>TREASURY!O135</f>
        <v>40000000</v>
      </c>
      <c r="E66" s="60">
        <f>D66/D79*100</f>
        <v>1.7307569004576664</v>
      </c>
    </row>
    <row r="67" spans="2:6" ht="23.25" customHeight="1">
      <c r="B67" s="12">
        <v>3</v>
      </c>
      <c r="C67" s="14" t="s">
        <v>740</v>
      </c>
      <c r="D67" s="59">
        <f>AGRICULTURE!V129</f>
        <v>262000000</v>
      </c>
      <c r="E67" s="60">
        <f>D67/D79*100</f>
        <v>11.336457697997716</v>
      </c>
    </row>
    <row r="68" spans="2:6" ht="34.5" customHeight="1">
      <c r="B68" s="15">
        <v>4</v>
      </c>
      <c r="C68" s="16" t="s">
        <v>741</v>
      </c>
      <c r="D68" s="59">
        <f>HEALTH!R140</f>
        <v>214900000</v>
      </c>
      <c r="E68" s="60">
        <f>D68/D79*100</f>
        <v>9.2984914477088143</v>
      </c>
      <c r="F68" s="34"/>
    </row>
    <row r="69" spans="2:6" ht="33" customHeight="1">
      <c r="B69" s="19">
        <v>5</v>
      </c>
      <c r="C69" s="20" t="s">
        <v>742</v>
      </c>
      <c r="D69" s="59">
        <f>EDUCATION!K136</f>
        <v>121700000</v>
      </c>
      <c r="E69" s="60">
        <f>D69/D79*100</f>
        <v>5.2658278696424503</v>
      </c>
    </row>
    <row r="70" spans="2:6" ht="38.25" customHeight="1">
      <c r="B70" s="8">
        <v>6</v>
      </c>
      <c r="C70" s="20" t="s">
        <v>743</v>
      </c>
      <c r="D70" s="59">
        <f>GENDER!L147</f>
        <v>64000000</v>
      </c>
      <c r="E70" s="60">
        <f>D70/D79*100</f>
        <v>2.7692110407322663</v>
      </c>
    </row>
    <row r="71" spans="2:6" ht="33" customHeight="1">
      <c r="B71" s="8">
        <v>7</v>
      </c>
      <c r="C71" s="20" t="s">
        <v>744</v>
      </c>
      <c r="D71" s="59">
        <f>COMMERCE!L138</f>
        <v>413500000</v>
      </c>
      <c r="E71" s="60">
        <f>D71/D79*100</f>
        <v>17.891699458481128</v>
      </c>
    </row>
    <row r="72" spans="2:6" ht="32.25" customHeight="1">
      <c r="B72" s="15">
        <v>8</v>
      </c>
      <c r="C72" s="22" t="s">
        <v>745</v>
      </c>
      <c r="D72" s="59">
        <f>PSB!E133</f>
        <v>0</v>
      </c>
      <c r="E72" s="60">
        <f>D72/D79*100</f>
        <v>0</v>
      </c>
    </row>
    <row r="73" spans="2:6" ht="33" customHeight="1">
      <c r="B73" s="19">
        <v>9</v>
      </c>
      <c r="C73" s="20" t="s">
        <v>746</v>
      </c>
      <c r="D73" s="59">
        <f>ENVIRONMENT!Q137</f>
        <v>411165059</v>
      </c>
      <c r="E73" s="60">
        <f>D73/D79*100</f>
        <v>17.79066907728334</v>
      </c>
    </row>
    <row r="74" spans="2:6" ht="28" customHeight="1">
      <c r="B74" s="8">
        <v>10</v>
      </c>
      <c r="C74" s="20" t="s">
        <v>539</v>
      </c>
      <c r="D74" s="59">
        <f>TRANSPORT!M138</f>
        <v>314500000</v>
      </c>
      <c r="E74" s="60">
        <f>D74/D79*100</f>
        <v>13.608076129848405</v>
      </c>
    </row>
    <row r="75" spans="2:6" ht="33.75" customHeight="1">
      <c r="B75" s="8">
        <v>11</v>
      </c>
      <c r="C75" s="20" t="s">
        <v>747</v>
      </c>
      <c r="D75" s="59">
        <f>LANDS!M138</f>
        <v>51862517</v>
      </c>
      <c r="E75" s="60">
        <f>D75/D79*100</f>
        <v>2.2440352293213262</v>
      </c>
    </row>
    <row r="76" spans="2:6" ht="34.5" customHeight="1">
      <c r="B76" s="8">
        <v>12</v>
      </c>
      <c r="C76" s="20" t="s">
        <v>703</v>
      </c>
      <c r="D76" s="59">
        <f>ASSEMBLY!G119</f>
        <v>65000000</v>
      </c>
      <c r="E76" s="60">
        <f>D76/D79*100</f>
        <v>2.8124799632437081</v>
      </c>
    </row>
    <row r="77" spans="2:6" ht="37.5" customHeight="1">
      <c r="B77" s="8">
        <v>13</v>
      </c>
      <c r="C77" s="25" t="s">
        <v>748</v>
      </c>
      <c r="D77" s="61">
        <f>PSA!I139</f>
        <v>352500000</v>
      </c>
      <c r="E77" s="60">
        <f>D77/D79*100</f>
        <v>15.252295185283185</v>
      </c>
      <c r="F77" s="34"/>
    </row>
    <row r="78" spans="2:6" ht="37.5" customHeight="1">
      <c r="B78" s="12">
        <v>14</v>
      </c>
      <c r="C78" s="27" t="s">
        <v>735</v>
      </c>
      <c r="D78" s="59">
        <f>'COUNTY ATTORNEY'!E143</f>
        <v>0</v>
      </c>
      <c r="E78" s="60">
        <v>0</v>
      </c>
      <c r="F78" s="34"/>
    </row>
    <row r="79" spans="2:6" ht="27" customHeight="1">
      <c r="B79" s="55"/>
      <c r="C79" s="48" t="s">
        <v>760</v>
      </c>
      <c r="D79" s="62">
        <f>SUM(D65:D78)</f>
        <v>2311127576</v>
      </c>
      <c r="E79" s="62">
        <f>SUM(E65:E78)</f>
        <v>100</v>
      </c>
    </row>
    <row r="81" spans="2:8" ht="15.5">
      <c r="C81" s="2471" t="s">
        <v>893</v>
      </c>
      <c r="D81" s="2471"/>
      <c r="E81" s="2471"/>
      <c r="F81" s="2471"/>
      <c r="G81" s="2471"/>
    </row>
    <row r="82" spans="2:8" ht="15" customHeight="1">
      <c r="B82" s="2468" t="s">
        <v>750</v>
      </c>
      <c r="C82" s="2458" t="s">
        <v>751</v>
      </c>
      <c r="D82" s="2465" t="s">
        <v>761</v>
      </c>
      <c r="E82" s="2465" t="s">
        <v>148</v>
      </c>
      <c r="F82" s="2465" t="s">
        <v>141</v>
      </c>
      <c r="G82" s="2485" t="s">
        <v>253</v>
      </c>
      <c r="H82" s="63"/>
    </row>
    <row r="83" spans="2:8">
      <c r="B83" s="2469"/>
      <c r="C83" s="2459"/>
      <c r="D83" s="2466"/>
      <c r="E83" s="2466"/>
      <c r="F83" s="2466"/>
      <c r="G83" s="2486"/>
      <c r="H83" s="63"/>
    </row>
    <row r="84" spans="2:8" ht="4.5" customHeight="1">
      <c r="B84" s="2470"/>
      <c r="C84" s="2460"/>
      <c r="D84" s="2467"/>
      <c r="E84" s="2467"/>
      <c r="F84" s="2467"/>
      <c r="G84" s="2487"/>
      <c r="H84" s="63"/>
    </row>
    <row r="85" spans="2:8" ht="23.25" customHeight="1">
      <c r="B85" s="8">
        <v>1</v>
      </c>
      <c r="C85" s="9" t="s">
        <v>738</v>
      </c>
      <c r="D85" s="59">
        <f>'OFFICE OF THE GOVERNOR'!Q134</f>
        <v>81286601</v>
      </c>
      <c r="E85" s="59">
        <f>'OFFICE OF THE GOVERNOR'!Q135</f>
        <v>126999442</v>
      </c>
      <c r="F85" s="59">
        <f t="shared" ref="F85:F98" si="4">D65</f>
        <v>0</v>
      </c>
      <c r="G85" s="65">
        <f>SUM(D85:F85)</f>
        <v>208286043</v>
      </c>
      <c r="H85" s="66"/>
    </row>
    <row r="86" spans="2:8" ht="21.75" customHeight="1">
      <c r="B86" s="12">
        <v>2</v>
      </c>
      <c r="C86" s="13" t="s">
        <v>739</v>
      </c>
      <c r="D86" s="59">
        <f>TREASURY!O138</f>
        <v>199253996</v>
      </c>
      <c r="E86" s="59">
        <f>TREASURY!O139</f>
        <v>115676504</v>
      </c>
      <c r="F86" s="59">
        <f t="shared" si="4"/>
        <v>40000000</v>
      </c>
      <c r="G86" s="65">
        <f>SUM(D86:F86)</f>
        <v>354930500</v>
      </c>
      <c r="H86" s="66"/>
    </row>
    <row r="87" spans="2:8" ht="27.75" customHeight="1">
      <c r="B87" s="12">
        <v>3</v>
      </c>
      <c r="C87" s="14" t="s">
        <v>740</v>
      </c>
      <c r="D87" s="59">
        <f>AGRICULTURE!V132</f>
        <v>88982209</v>
      </c>
      <c r="E87" s="59">
        <f>AGRICULTURE!V133</f>
        <v>33510833</v>
      </c>
      <c r="F87" s="59">
        <f t="shared" si="4"/>
        <v>262000000</v>
      </c>
      <c r="G87" s="65">
        <f t="shared" ref="G87:G98" si="5">SUM(D87:F87)</f>
        <v>384493042</v>
      </c>
      <c r="H87" s="66"/>
    </row>
    <row r="88" spans="2:8" ht="27" customHeight="1">
      <c r="B88" s="15">
        <v>4</v>
      </c>
      <c r="C88" s="16" t="s">
        <v>741</v>
      </c>
      <c r="D88" s="59">
        <f>HEALTH!R143</f>
        <v>1434446548</v>
      </c>
      <c r="E88" s="59">
        <f>HEALTH!R144</f>
        <v>321150438</v>
      </c>
      <c r="F88" s="59">
        <f t="shared" si="4"/>
        <v>214900000</v>
      </c>
      <c r="G88" s="65">
        <f t="shared" si="5"/>
        <v>1970496986</v>
      </c>
      <c r="H88" s="66"/>
    </row>
    <row r="89" spans="2:8" ht="36" customHeight="1">
      <c r="B89" s="19">
        <v>5</v>
      </c>
      <c r="C89" s="20" t="s">
        <v>742</v>
      </c>
      <c r="D89" s="59">
        <f>EDUCATION!K139</f>
        <v>344700204</v>
      </c>
      <c r="E89" s="59">
        <f>EDUCATION!K140</f>
        <v>112087463</v>
      </c>
      <c r="F89" s="59">
        <f t="shared" si="4"/>
        <v>121700000</v>
      </c>
      <c r="G89" s="65">
        <f t="shared" si="5"/>
        <v>578487667</v>
      </c>
      <c r="H89" s="66"/>
    </row>
    <row r="90" spans="2:8" ht="35.25" customHeight="1">
      <c r="B90" s="8">
        <v>6</v>
      </c>
      <c r="C90" s="20" t="s">
        <v>743</v>
      </c>
      <c r="D90" s="59">
        <f>GENDER!L150</f>
        <v>49928152</v>
      </c>
      <c r="E90" s="59">
        <f>GENDER!L151</f>
        <v>36192051</v>
      </c>
      <c r="F90" s="59">
        <f t="shared" si="4"/>
        <v>64000000</v>
      </c>
      <c r="G90" s="65">
        <f t="shared" si="5"/>
        <v>150120203</v>
      </c>
      <c r="H90" s="66"/>
    </row>
    <row r="91" spans="2:8" ht="32.25" customHeight="1">
      <c r="B91" s="8">
        <v>7</v>
      </c>
      <c r="C91" s="20" t="s">
        <v>744</v>
      </c>
      <c r="D91" s="59">
        <f>COMMERCE!L141</f>
        <v>45968214</v>
      </c>
      <c r="E91" s="59">
        <f>COMMERCE!L142</f>
        <v>28000000</v>
      </c>
      <c r="F91" s="59">
        <f t="shared" si="4"/>
        <v>413500000</v>
      </c>
      <c r="G91" s="65">
        <f t="shared" si="5"/>
        <v>487468214</v>
      </c>
      <c r="H91" s="66"/>
    </row>
    <row r="92" spans="2:8" ht="21.75" customHeight="1">
      <c r="B92" s="15">
        <v>8</v>
      </c>
      <c r="C92" s="22" t="s">
        <v>745</v>
      </c>
      <c r="D92" s="59">
        <f>PSB!E136</f>
        <v>56759639</v>
      </c>
      <c r="E92" s="59">
        <f>PSB!E137</f>
        <v>22318865</v>
      </c>
      <c r="F92" s="59">
        <f t="shared" si="4"/>
        <v>0</v>
      </c>
      <c r="G92" s="65">
        <f t="shared" si="5"/>
        <v>79078504</v>
      </c>
      <c r="H92" s="66"/>
    </row>
    <row r="93" spans="2:8" ht="30.75" customHeight="1">
      <c r="B93" s="19">
        <v>9</v>
      </c>
      <c r="C93" s="20" t="s">
        <v>746</v>
      </c>
      <c r="D93" s="59">
        <f>ENVIRONMENT!Q140</f>
        <v>82077444</v>
      </c>
      <c r="E93" s="59">
        <f>ENVIRONMENT!Q141</f>
        <v>76127317</v>
      </c>
      <c r="F93" s="59">
        <f t="shared" si="4"/>
        <v>411165059</v>
      </c>
      <c r="G93" s="65">
        <f t="shared" si="5"/>
        <v>569369820</v>
      </c>
      <c r="H93" s="66"/>
    </row>
    <row r="94" spans="2:8" ht="25.5" customHeight="1">
      <c r="B94" s="8">
        <v>10</v>
      </c>
      <c r="C94" s="20" t="s">
        <v>539</v>
      </c>
      <c r="D94" s="59">
        <f>TRANSPORT!M141</f>
        <v>57848383</v>
      </c>
      <c r="E94" s="59">
        <f>TRANSPORT!M142</f>
        <v>39000000</v>
      </c>
      <c r="F94" s="59">
        <f t="shared" si="4"/>
        <v>314500000</v>
      </c>
      <c r="G94" s="65">
        <f t="shared" si="5"/>
        <v>411348383</v>
      </c>
      <c r="H94" s="66"/>
    </row>
    <row r="95" spans="2:8" ht="33.75" customHeight="1">
      <c r="B95" s="8">
        <v>11</v>
      </c>
      <c r="C95" s="20" t="s">
        <v>747</v>
      </c>
      <c r="D95" s="59">
        <f>LANDS!M141</f>
        <v>44180323</v>
      </c>
      <c r="E95" s="59">
        <f>LANDS!M142</f>
        <v>61000000</v>
      </c>
      <c r="F95" s="59">
        <f t="shared" si="4"/>
        <v>51862517</v>
      </c>
      <c r="G95" s="65">
        <f t="shared" si="5"/>
        <v>157042840</v>
      </c>
      <c r="H95" s="66"/>
    </row>
    <row r="96" spans="2:8" ht="28.5" customHeight="1">
      <c r="B96" s="8">
        <v>12</v>
      </c>
      <c r="C96" s="20" t="s">
        <v>703</v>
      </c>
      <c r="D96" s="59">
        <f>ASSEMBLY!G127</f>
        <v>620627336</v>
      </c>
      <c r="E96" s="59">
        <f>ASSEMBLY!G128</f>
        <v>64588904</v>
      </c>
      <c r="F96" s="59">
        <f t="shared" si="4"/>
        <v>65000000</v>
      </c>
      <c r="G96" s="65">
        <f t="shared" si="5"/>
        <v>750216240</v>
      </c>
      <c r="H96" s="66"/>
    </row>
    <row r="97" spans="2:10" ht="27" customHeight="1">
      <c r="B97" s="8">
        <v>13</v>
      </c>
      <c r="C97" s="25" t="s">
        <v>762</v>
      </c>
      <c r="D97" s="1490">
        <f>PSA!I142</f>
        <v>266723848</v>
      </c>
      <c r="E97" s="59">
        <f>PSA!I143</f>
        <v>159231611</v>
      </c>
      <c r="F97" s="59">
        <f t="shared" si="4"/>
        <v>352500000</v>
      </c>
      <c r="G97" s="65">
        <f t="shared" si="5"/>
        <v>778455459</v>
      </c>
      <c r="H97" s="66"/>
    </row>
    <row r="98" spans="2:10" ht="27" customHeight="1">
      <c r="B98" s="12">
        <v>14</v>
      </c>
      <c r="C98" s="27" t="s">
        <v>735</v>
      </c>
      <c r="D98" s="59">
        <f>'COUNTY ATTORNEY'!E146</f>
        <v>17832340</v>
      </c>
      <c r="E98" s="59">
        <f>'COUNTY ATTORNEY'!E147</f>
        <v>15000000</v>
      </c>
      <c r="F98" s="59">
        <f t="shared" si="4"/>
        <v>0</v>
      </c>
      <c r="G98" s="65">
        <f t="shared" si="5"/>
        <v>32832340</v>
      </c>
      <c r="H98" s="66"/>
    </row>
    <row r="99" spans="2:10" ht="28" customHeight="1">
      <c r="B99" s="67"/>
      <c r="C99" s="68" t="s">
        <v>763</v>
      </c>
      <c r="D99" s="1489">
        <f>SUM(D85:D98)</f>
        <v>3390615237</v>
      </c>
      <c r="E99" s="1489">
        <f>SUM(E85:E98)</f>
        <v>1210883428</v>
      </c>
      <c r="F99" s="1489">
        <f>SUM(F85:F98)</f>
        <v>2311127576</v>
      </c>
      <c r="G99" s="1489">
        <f>SUM(G85:G98)</f>
        <v>6912626241</v>
      </c>
      <c r="H99" s="66"/>
    </row>
    <row r="100" spans="2:10">
      <c r="C100" s="69"/>
      <c r="D100" s="70"/>
      <c r="E100" s="70"/>
      <c r="F100" s="70"/>
      <c r="G100" s="71"/>
      <c r="H100" s="63"/>
    </row>
    <row r="101" spans="2:10" ht="16.5" customHeight="1">
      <c r="C101" s="2484" t="s">
        <v>764</v>
      </c>
      <c r="D101" s="2484"/>
      <c r="E101" s="2484"/>
      <c r="F101" s="2484"/>
      <c r="G101" s="2484"/>
      <c r="H101" s="2484"/>
    </row>
    <row r="102" spans="2:10" ht="15" customHeight="1">
      <c r="B102" s="2465" t="s">
        <v>750</v>
      </c>
      <c r="C102" s="2461" t="s">
        <v>751</v>
      </c>
      <c r="D102" s="2481" t="s">
        <v>761</v>
      </c>
      <c r="E102" s="2481" t="s">
        <v>148</v>
      </c>
      <c r="F102" s="2481" t="s">
        <v>141</v>
      </c>
      <c r="G102" s="2472" t="s">
        <v>253</v>
      </c>
      <c r="H102" s="2475" t="s">
        <v>765</v>
      </c>
      <c r="I102" s="2478" t="s">
        <v>766</v>
      </c>
    </row>
    <row r="103" spans="2:10">
      <c r="B103" s="2466"/>
      <c r="C103" s="2462"/>
      <c r="D103" s="2482"/>
      <c r="E103" s="2482"/>
      <c r="F103" s="2482"/>
      <c r="G103" s="2473"/>
      <c r="H103" s="2476"/>
      <c r="I103" s="2479"/>
    </row>
    <row r="104" spans="2:10">
      <c r="B104" s="2467"/>
      <c r="C104" s="2463"/>
      <c r="D104" s="2483"/>
      <c r="E104" s="2483"/>
      <c r="F104" s="2483"/>
      <c r="G104" s="2474"/>
      <c r="H104" s="2477"/>
      <c r="I104" s="2480"/>
    </row>
    <row r="105" spans="2:10" ht="25.5" customHeight="1">
      <c r="B105" s="8">
        <v>1</v>
      </c>
      <c r="C105" s="9" t="s">
        <v>738</v>
      </c>
      <c r="D105" s="64">
        <f t="shared" ref="D105:F118" si="6">D85</f>
        <v>81286601</v>
      </c>
      <c r="E105" s="64">
        <f t="shared" si="6"/>
        <v>126999442</v>
      </c>
      <c r="F105" s="59">
        <f t="shared" si="6"/>
        <v>0</v>
      </c>
      <c r="G105" s="72">
        <f>SUM(D105:F105)</f>
        <v>208286043</v>
      </c>
      <c r="H105" s="73">
        <f>F105/G105*100</f>
        <v>0</v>
      </c>
      <c r="I105" s="85">
        <f>F105/G119*100</f>
        <v>0</v>
      </c>
      <c r="J105" s="86"/>
    </row>
    <row r="106" spans="2:10" ht="25.5" customHeight="1">
      <c r="B106" s="12">
        <v>2</v>
      </c>
      <c r="C106" s="13" t="s">
        <v>739</v>
      </c>
      <c r="D106" s="64">
        <f t="shared" si="6"/>
        <v>199253996</v>
      </c>
      <c r="E106" s="64">
        <f t="shared" si="6"/>
        <v>115676504</v>
      </c>
      <c r="F106" s="59">
        <f t="shared" si="6"/>
        <v>40000000</v>
      </c>
      <c r="G106" s="72">
        <f t="shared" ref="G106:G118" si="7">SUM(D106:F106)</f>
        <v>354930500</v>
      </c>
      <c r="H106" s="73">
        <f>F106/G106*100</f>
        <v>11.269811977274424</v>
      </c>
      <c r="I106" s="87">
        <f>SUM(F106/G119*100)</f>
        <v>0.57865127674273753</v>
      </c>
      <c r="J106" s="88"/>
    </row>
    <row r="107" spans="2:10" ht="39" customHeight="1">
      <c r="B107" s="12">
        <v>3</v>
      </c>
      <c r="C107" s="14" t="s">
        <v>740</v>
      </c>
      <c r="D107" s="64">
        <f t="shared" si="6"/>
        <v>88982209</v>
      </c>
      <c r="E107" s="64">
        <f t="shared" si="6"/>
        <v>33510833</v>
      </c>
      <c r="F107" s="59">
        <f t="shared" si="6"/>
        <v>262000000</v>
      </c>
      <c r="G107" s="72">
        <f t="shared" si="7"/>
        <v>384493042</v>
      </c>
      <c r="H107" s="73">
        <f>F107/G107*100</f>
        <v>68.141675239990434</v>
      </c>
      <c r="I107" s="85">
        <f>SUM(F107/G119*100)</f>
        <v>3.7901658626649306</v>
      </c>
    </row>
    <row r="108" spans="2:10" ht="37.5" customHeight="1">
      <c r="B108" s="15">
        <v>4</v>
      </c>
      <c r="C108" s="16" t="s">
        <v>741</v>
      </c>
      <c r="D108" s="64">
        <f t="shared" si="6"/>
        <v>1434446548</v>
      </c>
      <c r="E108" s="64">
        <f t="shared" si="6"/>
        <v>321150438</v>
      </c>
      <c r="F108" s="59">
        <f t="shared" si="6"/>
        <v>214900000</v>
      </c>
      <c r="G108" s="72">
        <f t="shared" si="7"/>
        <v>1970496986</v>
      </c>
      <c r="H108" s="73">
        <f t="shared" ref="H108:H118" si="8">F108/G108*100</f>
        <v>10.905878137689271</v>
      </c>
      <c r="I108" s="87">
        <f>SUM(F108/G119*100)</f>
        <v>3.1088039843003572</v>
      </c>
      <c r="J108" s="89"/>
    </row>
    <row r="109" spans="2:10" ht="37.5" customHeight="1">
      <c r="B109" s="19">
        <v>5</v>
      </c>
      <c r="C109" s="20" t="s">
        <v>742</v>
      </c>
      <c r="D109" s="64">
        <f t="shared" si="6"/>
        <v>344700204</v>
      </c>
      <c r="E109" s="64">
        <f t="shared" si="6"/>
        <v>112087463</v>
      </c>
      <c r="F109" s="59">
        <f t="shared" si="6"/>
        <v>121700000</v>
      </c>
      <c r="G109" s="72">
        <f t="shared" si="7"/>
        <v>578487667</v>
      </c>
      <c r="H109" s="73">
        <f t="shared" si="8"/>
        <v>21.037613581483665</v>
      </c>
      <c r="I109" s="87">
        <f>SUM(F109/G119*100)</f>
        <v>1.7605465094897788</v>
      </c>
      <c r="J109" s="89"/>
    </row>
    <row r="110" spans="2:10" ht="34.5" customHeight="1">
      <c r="B110" s="8">
        <v>6</v>
      </c>
      <c r="C110" s="20" t="s">
        <v>743</v>
      </c>
      <c r="D110" s="64">
        <f t="shared" si="6"/>
        <v>49928152</v>
      </c>
      <c r="E110" s="64">
        <f t="shared" si="6"/>
        <v>36192051</v>
      </c>
      <c r="F110" s="59">
        <f t="shared" si="6"/>
        <v>64000000</v>
      </c>
      <c r="G110" s="72">
        <f t="shared" si="7"/>
        <v>150120203</v>
      </c>
      <c r="H110" s="74">
        <f t="shared" si="8"/>
        <v>42.632502968304678</v>
      </c>
      <c r="I110" s="85">
        <f>SUM(F110/G119*100)</f>
        <v>0.92584204278837989</v>
      </c>
      <c r="J110" s="89"/>
    </row>
    <row r="111" spans="2:10" ht="33.75" customHeight="1">
      <c r="B111" s="8">
        <v>7</v>
      </c>
      <c r="C111" s="20" t="s">
        <v>744</v>
      </c>
      <c r="D111" s="64">
        <f t="shared" si="6"/>
        <v>45968214</v>
      </c>
      <c r="E111" s="64">
        <f t="shared" si="6"/>
        <v>28000000</v>
      </c>
      <c r="F111" s="59">
        <f t="shared" si="6"/>
        <v>413500000</v>
      </c>
      <c r="G111" s="72">
        <f t="shared" si="7"/>
        <v>487468214</v>
      </c>
      <c r="H111" s="73">
        <f t="shared" si="8"/>
        <v>84.826043652561111</v>
      </c>
      <c r="I111" s="87">
        <f>SUM(F111/G119*100)</f>
        <v>5.981807573328048</v>
      </c>
      <c r="J111" s="89"/>
    </row>
    <row r="112" spans="2:10" ht="21" customHeight="1">
      <c r="B112" s="15">
        <v>8</v>
      </c>
      <c r="C112" s="22" t="s">
        <v>745</v>
      </c>
      <c r="D112" s="64">
        <f t="shared" si="6"/>
        <v>56759639</v>
      </c>
      <c r="E112" s="64">
        <f t="shared" si="6"/>
        <v>22318865</v>
      </c>
      <c r="F112" s="59">
        <f t="shared" si="6"/>
        <v>0</v>
      </c>
      <c r="G112" s="72">
        <f t="shared" si="7"/>
        <v>79078504</v>
      </c>
      <c r="H112" s="73">
        <f t="shared" si="8"/>
        <v>0</v>
      </c>
      <c r="I112" s="87">
        <f>SUM(F112/G119*100)</f>
        <v>0</v>
      </c>
      <c r="J112" s="89"/>
    </row>
    <row r="113" spans="2:10" ht="28.5" customHeight="1">
      <c r="B113" s="19">
        <v>9</v>
      </c>
      <c r="C113" s="20" t="s">
        <v>746</v>
      </c>
      <c r="D113" s="64">
        <f t="shared" si="6"/>
        <v>82077444</v>
      </c>
      <c r="E113" s="64">
        <f t="shared" si="6"/>
        <v>76127317</v>
      </c>
      <c r="F113" s="59">
        <f t="shared" si="6"/>
        <v>411165059</v>
      </c>
      <c r="G113" s="72">
        <f t="shared" si="7"/>
        <v>569369820</v>
      </c>
      <c r="H113" s="74">
        <f t="shared" si="8"/>
        <v>72.214059220771489</v>
      </c>
      <c r="I113" s="90">
        <f>SUM(F113/G119*100)</f>
        <v>5.9480296585588244</v>
      </c>
      <c r="J113" s="89"/>
    </row>
    <row r="114" spans="2:10" ht="26.25" customHeight="1">
      <c r="B114" s="8">
        <v>10</v>
      </c>
      <c r="C114" s="20" t="s">
        <v>539</v>
      </c>
      <c r="D114" s="64">
        <f t="shared" si="6"/>
        <v>57848383</v>
      </c>
      <c r="E114" s="64">
        <f t="shared" si="6"/>
        <v>39000000</v>
      </c>
      <c r="F114" s="59">
        <f t="shared" si="6"/>
        <v>314500000</v>
      </c>
      <c r="G114" s="72">
        <f t="shared" si="7"/>
        <v>411348383</v>
      </c>
      <c r="H114" s="73">
        <f t="shared" si="8"/>
        <v>76.455873657828377</v>
      </c>
      <c r="I114" s="87">
        <f>SUM(F114/G119*100)</f>
        <v>4.5496456633897733</v>
      </c>
      <c r="J114" s="89"/>
    </row>
    <row r="115" spans="2:10" ht="30.75" customHeight="1">
      <c r="B115" s="8">
        <v>11</v>
      </c>
      <c r="C115" s="20" t="s">
        <v>747</v>
      </c>
      <c r="D115" s="64">
        <f t="shared" si="6"/>
        <v>44180323</v>
      </c>
      <c r="E115" s="64">
        <f t="shared" si="6"/>
        <v>61000000</v>
      </c>
      <c r="F115" s="59">
        <f t="shared" si="6"/>
        <v>51862517</v>
      </c>
      <c r="G115" s="72">
        <f t="shared" si="7"/>
        <v>157042840</v>
      </c>
      <c r="H115" s="73">
        <f t="shared" si="8"/>
        <v>33.024439063888558</v>
      </c>
      <c r="I115" s="85">
        <f>SUM(F115/G119*100)</f>
        <v>0.75025779192854813</v>
      </c>
    </row>
    <row r="116" spans="2:10" ht="31.5" customHeight="1">
      <c r="B116" s="8">
        <v>12</v>
      </c>
      <c r="C116" s="20" t="s">
        <v>703</v>
      </c>
      <c r="D116" s="75">
        <f t="shared" si="6"/>
        <v>620627336</v>
      </c>
      <c r="E116" s="75">
        <f t="shared" si="6"/>
        <v>64588904</v>
      </c>
      <c r="F116" s="76">
        <f t="shared" si="6"/>
        <v>65000000</v>
      </c>
      <c r="G116" s="77">
        <f t="shared" si="7"/>
        <v>750216240</v>
      </c>
      <c r="H116" s="73">
        <f t="shared" si="8"/>
        <v>8.6641686135720022</v>
      </c>
      <c r="I116" s="85">
        <f>SUM(F116/G119*100)</f>
        <v>0.94030832470694847</v>
      </c>
    </row>
    <row r="117" spans="2:10" ht="34.5" customHeight="1">
      <c r="B117" s="8">
        <v>13</v>
      </c>
      <c r="C117" s="25" t="s">
        <v>748</v>
      </c>
      <c r="D117" s="78">
        <f t="shared" si="6"/>
        <v>266723848</v>
      </c>
      <c r="E117" s="78">
        <f t="shared" si="6"/>
        <v>159231611</v>
      </c>
      <c r="F117" s="79">
        <f t="shared" si="6"/>
        <v>352500000</v>
      </c>
      <c r="G117" s="74">
        <f t="shared" si="7"/>
        <v>778455459</v>
      </c>
      <c r="H117" s="73">
        <f t="shared" si="8"/>
        <v>45.28197418678517</v>
      </c>
      <c r="I117" s="87">
        <f>SUM(F117/G119*100)</f>
        <v>5.099364376295374</v>
      </c>
      <c r="J117" s="89"/>
    </row>
    <row r="118" spans="2:10" ht="34.5" customHeight="1">
      <c r="B118" s="12">
        <v>14</v>
      </c>
      <c r="C118" s="27" t="s">
        <v>735</v>
      </c>
      <c r="D118" s="78">
        <f t="shared" si="6"/>
        <v>17832340</v>
      </c>
      <c r="E118" s="78">
        <f t="shared" si="6"/>
        <v>15000000</v>
      </c>
      <c r="F118" s="79">
        <f t="shared" si="6"/>
        <v>0</v>
      </c>
      <c r="G118" s="74">
        <f t="shared" si="7"/>
        <v>32832340</v>
      </c>
      <c r="H118" s="73">
        <f t="shared" si="8"/>
        <v>0</v>
      </c>
      <c r="I118" s="87">
        <f>SUM(F118/G119*100)</f>
        <v>0</v>
      </c>
      <c r="J118" s="89"/>
    </row>
    <row r="119" spans="2:10" ht="33" customHeight="1" thickBot="1">
      <c r="C119" s="80" t="s">
        <v>763</v>
      </c>
      <c r="D119" s="81">
        <f>SUM(D105:D118)</f>
        <v>3390615237</v>
      </c>
      <c r="E119" s="81">
        <f>SUM(E105:E118)</f>
        <v>1210883428</v>
      </c>
      <c r="F119" s="81">
        <f>SUM(F105:F118)</f>
        <v>2311127576</v>
      </c>
      <c r="G119" s="81">
        <f>SUM(G105:G118)</f>
        <v>6912626241</v>
      </c>
      <c r="H119" s="82"/>
      <c r="I119" s="91">
        <f>SUM(I105:I118)</f>
        <v>33.433423064193704</v>
      </c>
      <c r="J119" s="92"/>
    </row>
    <row r="120" spans="2:10" ht="15" hidden="1" customHeight="1"/>
    <row r="121" spans="2:10" ht="15" hidden="1" customHeight="1"/>
    <row r="122" spans="2:10" ht="15" hidden="1" customHeight="1"/>
    <row r="123" spans="2:10" ht="15" hidden="1" customHeight="1">
      <c r="E123" s="34"/>
    </row>
    <row r="124" spans="2:10" ht="15" hidden="1" customHeight="1"/>
    <row r="125" spans="2:10">
      <c r="C125" s="1" t="s">
        <v>767</v>
      </c>
      <c r="D125" s="83">
        <f>D119/G119*100</f>
        <v>49.049595895835736</v>
      </c>
      <c r="I125" s="93"/>
    </row>
    <row r="126" spans="2:10">
      <c r="C126" s="1" t="s">
        <v>768</v>
      </c>
      <c r="D126" s="83">
        <f>E119/G119*100</f>
        <v>17.516981039970567</v>
      </c>
      <c r="E126" s="83"/>
      <c r="F126" s="34"/>
    </row>
    <row r="127" spans="2:10">
      <c r="C127" s="1" t="s">
        <v>769</v>
      </c>
      <c r="D127" s="84">
        <f>F119/G119*100</f>
        <v>33.433423064193704</v>
      </c>
    </row>
    <row r="128" spans="2:10">
      <c r="D128" s="83"/>
    </row>
    <row r="129" spans="2:10">
      <c r="B129" s="2454"/>
      <c r="C129" s="69"/>
      <c r="D129" s="94"/>
    </row>
    <row r="130" spans="2:10">
      <c r="B130" s="2454"/>
      <c r="C130" s="69" t="s">
        <v>770</v>
      </c>
      <c r="D130" s="95">
        <f>' SUMMARY RESOURCE ENVELOPE'!B18</f>
        <v>6912626241</v>
      </c>
      <c r="F130" s="96"/>
    </row>
    <row r="131" spans="2:10">
      <c r="B131" s="2454"/>
      <c r="C131" s="69" t="s">
        <v>771</v>
      </c>
      <c r="D131" s="95">
        <f>G119</f>
        <v>6912626241</v>
      </c>
      <c r="F131" s="96"/>
    </row>
    <row r="132" spans="2:10" ht="15" customHeight="1">
      <c r="B132" s="97"/>
      <c r="C132" s="69" t="s">
        <v>772</v>
      </c>
      <c r="D132" s="98">
        <f>D130-D131</f>
        <v>0</v>
      </c>
      <c r="E132" s="2"/>
      <c r="F132" s="34"/>
      <c r="I132" s="1423"/>
    </row>
    <row r="133" spans="2:10" ht="15" customHeight="1">
      <c r="B133" s="97"/>
      <c r="C133" s="69"/>
      <c r="D133" s="99"/>
      <c r="E133" s="2"/>
      <c r="F133" s="34"/>
    </row>
    <row r="134" spans="2:10" ht="15" customHeight="1">
      <c r="B134" s="97"/>
      <c r="C134" s="69"/>
      <c r="D134" s="100"/>
      <c r="E134" s="2"/>
      <c r="F134" s="34"/>
      <c r="G134" s="101"/>
    </row>
    <row r="135" spans="2:10" ht="15" customHeight="1">
      <c r="B135" s="97"/>
      <c r="C135" s="69"/>
      <c r="D135" s="100"/>
      <c r="E135" s="2"/>
      <c r="F135" s="102"/>
    </row>
    <row r="136" spans="2:10" ht="15.5">
      <c r="B136" s="97"/>
      <c r="C136" s="103"/>
      <c r="D136" s="100"/>
      <c r="E136" s="2"/>
      <c r="F136" s="34"/>
    </row>
    <row r="137" spans="2:10" ht="15.5">
      <c r="B137" s="97"/>
      <c r="C137" s="103"/>
      <c r="D137" s="100"/>
      <c r="E137" s="2"/>
      <c r="F137" s="34"/>
    </row>
    <row r="138" spans="2:10" ht="15.5">
      <c r="B138" s="97"/>
      <c r="C138" s="103"/>
      <c r="D138" s="100"/>
      <c r="E138" s="2"/>
      <c r="F138" s="34"/>
    </row>
    <row r="139" spans="2:10" ht="15.5">
      <c r="B139" s="97"/>
      <c r="C139" s="103"/>
      <c r="D139" s="100"/>
      <c r="E139" s="58"/>
      <c r="F139" s="34"/>
    </row>
    <row r="140" spans="2:10" ht="15.5">
      <c r="B140" s="97"/>
      <c r="C140" s="103"/>
      <c r="D140" s="100"/>
      <c r="E140" s="2"/>
      <c r="F140" s="34"/>
    </row>
    <row r="141" spans="2:10" ht="15.5">
      <c r="B141" s="97"/>
      <c r="C141" s="103"/>
      <c r="D141" s="2"/>
      <c r="E141" s="34"/>
      <c r="F141" s="2"/>
      <c r="J141" s="1"/>
    </row>
    <row r="142" spans="2:10" ht="15.5">
      <c r="B142" s="97"/>
      <c r="C142" s="103"/>
      <c r="D142" s="2"/>
      <c r="E142" s="34"/>
      <c r="F142" s="2"/>
      <c r="J142" s="1"/>
    </row>
    <row r="143" spans="2:10" ht="15.5">
      <c r="B143" s="97"/>
      <c r="C143" s="103"/>
      <c r="D143" s="2"/>
      <c r="E143" s="104"/>
      <c r="F143" s="2"/>
      <c r="J143" s="1"/>
    </row>
    <row r="144" spans="2:10" ht="15.5">
      <c r="B144" s="97"/>
      <c r="C144" s="103"/>
      <c r="D144" s="2"/>
      <c r="E144" s="34"/>
      <c r="F144" s="2"/>
      <c r="J144" s="1"/>
    </row>
    <row r="145" spans="2:10">
      <c r="B145" s="105"/>
      <c r="C145" s="69"/>
      <c r="D145" s="106"/>
      <c r="E145" s="2"/>
    </row>
    <row r="147" spans="2:10">
      <c r="B147" s="2454"/>
      <c r="C147" s="2464"/>
      <c r="D147" s="610"/>
      <c r="E147" s="610"/>
      <c r="F147" s="610"/>
    </row>
    <row r="148" spans="2:10">
      <c r="B148" s="2454"/>
      <c r="C148" s="2464"/>
      <c r="D148" s="610"/>
      <c r="E148" s="610"/>
      <c r="F148" s="610"/>
    </row>
    <row r="149" spans="2:10">
      <c r="B149" s="2454"/>
      <c r="C149" s="2464"/>
      <c r="D149" s="610"/>
      <c r="E149" s="610"/>
      <c r="F149" s="610"/>
    </row>
    <row r="150" spans="2:10">
      <c r="B150" s="97"/>
      <c r="C150" s="610"/>
      <c r="D150" s="610"/>
      <c r="E150" s="610"/>
      <c r="F150" s="610"/>
    </row>
    <row r="151" spans="2:10">
      <c r="B151" s="97"/>
      <c r="C151" s="610"/>
      <c r="D151" s="610"/>
      <c r="E151" s="610"/>
      <c r="F151" s="610"/>
    </row>
    <row r="152" spans="2:10">
      <c r="B152" s="97"/>
      <c r="C152" s="610"/>
      <c r="D152" s="610"/>
      <c r="E152" s="610"/>
      <c r="F152" s="610"/>
    </row>
    <row r="153" spans="2:10" ht="15" thickBot="1">
      <c r="B153" s="97"/>
      <c r="C153" s="610"/>
      <c r="D153" s="610"/>
      <c r="E153" s="610"/>
      <c r="F153" s="610"/>
      <c r="J153" s="1537"/>
    </row>
    <row r="154" spans="2:10" ht="15" thickBot="1">
      <c r="B154" s="97"/>
      <c r="C154" s="610"/>
      <c r="D154" s="610"/>
      <c r="E154" s="610"/>
      <c r="F154" s="610"/>
      <c r="J154" s="1537"/>
    </row>
    <row r="155" spans="2:10" ht="15" thickBot="1">
      <c r="B155" s="97"/>
      <c r="C155" s="610"/>
      <c r="D155" s="610"/>
      <c r="E155" s="610"/>
      <c r="F155" s="610"/>
      <c r="J155" s="1537"/>
    </row>
    <row r="156" spans="2:10" ht="15" thickBot="1">
      <c r="B156" s="97"/>
      <c r="C156" s="610"/>
      <c r="D156" s="610"/>
      <c r="E156" s="610"/>
      <c r="F156" s="610"/>
      <c r="J156" s="1537"/>
    </row>
    <row r="157" spans="2:10" ht="15" thickBot="1">
      <c r="B157" s="97"/>
      <c r="C157" s="610"/>
      <c r="D157" s="610"/>
      <c r="E157" s="610"/>
      <c r="F157" s="610"/>
      <c r="J157" s="1537"/>
    </row>
    <row r="158" spans="2:10" ht="15" thickBot="1">
      <c r="B158" s="97"/>
      <c r="C158" s="610"/>
      <c r="D158" s="610"/>
      <c r="E158" s="610"/>
      <c r="F158" s="610"/>
      <c r="J158" s="1537"/>
    </row>
    <row r="159" spans="2:10" ht="15" thickBot="1">
      <c r="B159" s="97"/>
      <c r="C159" s="610"/>
      <c r="D159" s="610"/>
      <c r="E159" s="610"/>
      <c r="F159" s="610"/>
      <c r="J159" s="1537"/>
    </row>
    <row r="160" spans="2:10" ht="15" thickBot="1">
      <c r="B160" s="97"/>
      <c r="C160" s="610"/>
      <c r="D160" s="610"/>
      <c r="E160" s="610"/>
      <c r="F160" s="610"/>
      <c r="J160" s="1537"/>
    </row>
    <row r="161" spans="2:11" ht="15" thickBot="1">
      <c r="B161" s="97"/>
      <c r="C161" s="610"/>
      <c r="D161" s="610"/>
      <c r="E161" s="610"/>
      <c r="F161" s="610"/>
      <c r="J161" s="1537"/>
    </row>
    <row r="162" spans="2:11" ht="15" thickBot="1">
      <c r="B162" s="97"/>
      <c r="C162" s="610"/>
      <c r="D162" s="610"/>
      <c r="E162" s="610"/>
      <c r="F162" s="610"/>
      <c r="J162" s="1537"/>
      <c r="K162" s="34"/>
    </row>
    <row r="163" spans="2:11" ht="15" thickBot="1">
      <c r="B163" s="105"/>
      <c r="C163" s="610"/>
      <c r="D163" s="610"/>
      <c r="E163" s="610"/>
      <c r="F163" s="610"/>
      <c r="J163" s="1538"/>
      <c r="K163" s="1541"/>
    </row>
    <row r="164" spans="2:11" ht="15" thickBot="1">
      <c r="C164" s="610"/>
      <c r="D164" s="610"/>
      <c r="E164" s="610"/>
      <c r="F164" s="610"/>
      <c r="J164" s="1539"/>
      <c r="K164" s="34"/>
    </row>
    <row r="165" spans="2:11" ht="15" thickBot="1">
      <c r="C165" s="610"/>
      <c r="D165" s="610"/>
      <c r="E165" s="610"/>
      <c r="F165" s="610"/>
      <c r="J165" s="1540"/>
      <c r="K165" s="34"/>
    </row>
    <row r="166" spans="2:11">
      <c r="C166" s="610"/>
      <c r="D166" s="610"/>
      <c r="E166" s="610"/>
      <c r="F166" s="610"/>
    </row>
    <row r="167" spans="2:11">
      <c r="C167" s="610"/>
      <c r="D167" s="1536"/>
      <c r="E167" s="610"/>
      <c r="F167" s="610"/>
      <c r="K167" s="34"/>
    </row>
    <row r="168" spans="2:11">
      <c r="C168" s="610"/>
      <c r="D168" s="610"/>
      <c r="E168" s="610"/>
      <c r="F168" s="610"/>
    </row>
    <row r="169" spans="2:11">
      <c r="C169" s="610"/>
      <c r="D169" s="610"/>
      <c r="E169" s="610"/>
      <c r="F169" s="610"/>
    </row>
    <row r="170" spans="2:11">
      <c r="C170" s="610"/>
      <c r="D170" s="1536">
        <v>418782323</v>
      </c>
      <c r="E170" s="610"/>
      <c r="F170" s="610"/>
    </row>
    <row r="171" spans="2:11">
      <c r="C171" s="610"/>
      <c r="D171" s="610">
        <v>418728323</v>
      </c>
      <c r="E171" s="610"/>
      <c r="F171" s="610"/>
    </row>
    <row r="172" spans="2:11">
      <c r="C172" s="610"/>
      <c r="D172" s="610"/>
      <c r="E172" s="610"/>
      <c r="F172" s="610"/>
    </row>
    <row r="173" spans="2:11">
      <c r="C173" s="610"/>
      <c r="D173" s="610"/>
      <c r="E173" s="610"/>
      <c r="F173" s="610"/>
    </row>
    <row r="174" spans="2:11">
      <c r="C174" s="610"/>
      <c r="D174" s="610"/>
      <c r="E174" s="610"/>
      <c r="F174" s="610"/>
    </row>
    <row r="175" spans="2:11">
      <c r="C175" s="610"/>
      <c r="D175" s="610"/>
      <c r="E175" s="610"/>
      <c r="F175" s="610"/>
    </row>
    <row r="176" spans="2:11">
      <c r="C176" s="610"/>
      <c r="D176" s="610"/>
      <c r="E176" s="610"/>
      <c r="F176" s="610"/>
    </row>
    <row r="177" spans="3:6">
      <c r="C177" s="610"/>
      <c r="D177" s="610"/>
      <c r="E177" s="610"/>
      <c r="F177" s="610"/>
    </row>
    <row r="178" spans="3:6">
      <c r="C178" s="610"/>
      <c r="D178" s="610"/>
      <c r="E178" s="610"/>
      <c r="F178" s="610"/>
    </row>
    <row r="179" spans="3:6">
      <c r="C179" s="610"/>
      <c r="D179" s="610"/>
      <c r="E179" s="610"/>
      <c r="F179" s="610"/>
    </row>
    <row r="180" spans="3:6">
      <c r="C180" s="610"/>
      <c r="D180" s="610"/>
      <c r="E180" s="610"/>
      <c r="F180" s="610"/>
    </row>
    <row r="181" spans="3:6">
      <c r="C181" s="610"/>
      <c r="D181" s="610"/>
      <c r="E181" s="610"/>
      <c r="F181" s="610"/>
    </row>
    <row r="182" spans="3:6">
      <c r="C182" s="610"/>
      <c r="D182" s="610"/>
      <c r="E182" s="610"/>
      <c r="F182" s="610"/>
    </row>
  </sheetData>
  <mergeCells count="28">
    <mergeCell ref="C81:G81"/>
    <mergeCell ref="G102:G104"/>
    <mergeCell ref="H102:H104"/>
    <mergeCell ref="I102:I104"/>
    <mergeCell ref="D102:D104"/>
    <mergeCell ref="E82:E84"/>
    <mergeCell ref="E102:E104"/>
    <mergeCell ref="F82:F84"/>
    <mergeCell ref="F102:F104"/>
    <mergeCell ref="C101:H101"/>
    <mergeCell ref="D82:D84"/>
    <mergeCell ref="G82:G84"/>
    <mergeCell ref="C2:F2"/>
    <mergeCell ref="B129:B131"/>
    <mergeCell ref="B147:B149"/>
    <mergeCell ref="C21:C23"/>
    <mergeCell ref="C41:C43"/>
    <mergeCell ref="C62:C64"/>
    <mergeCell ref="C82:C84"/>
    <mergeCell ref="C102:C104"/>
    <mergeCell ref="C147:C149"/>
    <mergeCell ref="B21:B23"/>
    <mergeCell ref="B41:B43"/>
    <mergeCell ref="B62:B64"/>
    <mergeCell ref="B82:B84"/>
    <mergeCell ref="B102:B104"/>
    <mergeCell ref="C40:D40"/>
    <mergeCell ref="C61:D61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43</vt:i4>
      </vt:variant>
    </vt:vector>
  </HeadingPairs>
  <TitlesOfParts>
    <vt:vector size="78" baseType="lpstr">
      <vt:lpstr> SUMMARY RESOURCE ENVELOPE</vt:lpstr>
      <vt:lpstr>OFFICE OF THE GOVERNOR</vt:lpstr>
      <vt:lpstr>PBB(Office of the Governor)</vt:lpstr>
      <vt:lpstr>TREASURY</vt:lpstr>
      <vt:lpstr>PBB(Treasury)</vt:lpstr>
      <vt:lpstr>AGRICULTURE</vt:lpstr>
      <vt:lpstr>PBB(Agriculture)</vt:lpstr>
      <vt:lpstr>HEALTH</vt:lpstr>
      <vt:lpstr>PBB(Health)</vt:lpstr>
      <vt:lpstr>PBB(Education)</vt:lpstr>
      <vt:lpstr>EDUCATION</vt:lpstr>
      <vt:lpstr>PBB(Gender)</vt:lpstr>
      <vt:lpstr>Sheet2</vt:lpstr>
      <vt:lpstr>Sheet3</vt:lpstr>
      <vt:lpstr>Sheet4</vt:lpstr>
      <vt:lpstr>Sheet5</vt:lpstr>
      <vt:lpstr>Sheet6</vt:lpstr>
      <vt:lpstr>COMMERCE</vt:lpstr>
      <vt:lpstr>PBB(Environment)</vt:lpstr>
      <vt:lpstr>PBB(Commerce)</vt:lpstr>
      <vt:lpstr>GENDER</vt:lpstr>
      <vt:lpstr>ENVIRONMENT</vt:lpstr>
      <vt:lpstr>PBB(Psb)</vt:lpstr>
      <vt:lpstr>PSB</vt:lpstr>
      <vt:lpstr>PBB(Transport)</vt:lpstr>
      <vt:lpstr>TRANSPORT</vt:lpstr>
      <vt:lpstr>LANDS</vt:lpstr>
      <vt:lpstr>PBB(Lands)</vt:lpstr>
      <vt:lpstr>ASSEMBLY</vt:lpstr>
      <vt:lpstr>PBB(Assembly)</vt:lpstr>
      <vt:lpstr>PSA</vt:lpstr>
      <vt:lpstr>PBB(PSA)</vt:lpstr>
      <vt:lpstr>PBB(COUNTY ATTORNEY)</vt:lpstr>
      <vt:lpstr>COUNTY ATTORNEY</vt:lpstr>
      <vt:lpstr>SUMMARY</vt:lpstr>
      <vt:lpstr>'PBB(Office of the Governor)'!_Toc464655955</vt:lpstr>
      <vt:lpstr>'PBB(Office of the Governor)'!_Toc464655956</vt:lpstr>
      <vt:lpstr>'PBB(Office of the Governor)'!_Toc464655957</vt:lpstr>
      <vt:lpstr>'PBB(Psb)'!_Toc464655973</vt:lpstr>
      <vt:lpstr>'PBB(Psb)'!_Toc464655974</vt:lpstr>
      <vt:lpstr>'PBB(Psb)'!_Toc464655975</vt:lpstr>
      <vt:lpstr>'PBB(Agriculture)'!_Toc464655983</vt:lpstr>
      <vt:lpstr>'PBB(Agriculture)'!_Toc464655984</vt:lpstr>
      <vt:lpstr>'PBB(Agriculture)'!_Toc464655985</vt:lpstr>
      <vt:lpstr>'PBB(Education)'!_Toc464655992</vt:lpstr>
      <vt:lpstr>'PBB(Education)'!_Toc464655993</vt:lpstr>
      <vt:lpstr>'PBB(Education)'!_Toc464655994</vt:lpstr>
      <vt:lpstr>'PBB(Health)'!_Toc464656004</vt:lpstr>
      <vt:lpstr>'PBB(Health)'!_Toc464656005</vt:lpstr>
      <vt:lpstr>'PBB(Health)'!_Toc464656006</vt:lpstr>
      <vt:lpstr>'PBB(Treasury)'!_Toc464656013</vt:lpstr>
      <vt:lpstr>'PBB(Treasury)'!_Toc464656014</vt:lpstr>
      <vt:lpstr>'PBB(Treasury)'!_Toc464656015</vt:lpstr>
      <vt:lpstr>'PBB(Lands)'!_Toc464656035</vt:lpstr>
      <vt:lpstr>'PBB(Lands)'!_Toc464656036</vt:lpstr>
      <vt:lpstr>'PBB(Lands)'!_Toc464656037</vt:lpstr>
      <vt:lpstr>'PBB(Gender)'!_Toc464656044</vt:lpstr>
      <vt:lpstr>'PBB(Gender)'!_Toc464656045</vt:lpstr>
      <vt:lpstr>'PBB(Gender)'!_Toc464656046</vt:lpstr>
      <vt:lpstr>'PBB(Transport)'!_Toc464656053</vt:lpstr>
      <vt:lpstr>'PBB(Transport)'!_Toc464656054</vt:lpstr>
      <vt:lpstr>'PBB(Transport)'!_Toc464656055</vt:lpstr>
      <vt:lpstr>'PBB(Environment)'!_Toc464656062</vt:lpstr>
      <vt:lpstr>'PBB(Environment)'!_Toc464656063</vt:lpstr>
      <vt:lpstr>'PBB(Environment)'!_Toc464656064</vt:lpstr>
      <vt:lpstr>'PBB(Commerce)'!_Toc464656071</vt:lpstr>
      <vt:lpstr>'PBB(Commerce)'!_Toc464656072</vt:lpstr>
      <vt:lpstr>' SUMMARY RESOURCE ENVELOPE'!Print_Area</vt:lpstr>
      <vt:lpstr>AGRICULTURE!Print_Area</vt:lpstr>
      <vt:lpstr>ASSEMBLY!Print_Area</vt:lpstr>
      <vt:lpstr>COMMERCE!Print_Area</vt:lpstr>
      <vt:lpstr>EDUCATION!Print_Area</vt:lpstr>
      <vt:lpstr>ENVIRONMENT!Print_Area</vt:lpstr>
      <vt:lpstr>GENDER!Print_Area</vt:lpstr>
      <vt:lpstr>'OFFICE OF THE GOVERNOR'!Print_Area</vt:lpstr>
      <vt:lpstr>SUMMARY!Print_Area</vt:lpstr>
      <vt:lpstr>TRANSPORT!Print_Area</vt:lpstr>
      <vt:lpstr>TREASURY!Print_Area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Joseph</cp:lastModifiedBy>
  <cp:lastPrinted>2025-04-15T08:42:28Z</cp:lastPrinted>
  <dcterms:created xsi:type="dcterms:W3CDTF">2017-03-17T07:01:00Z</dcterms:created>
  <dcterms:modified xsi:type="dcterms:W3CDTF">2025-04-15T08:47:37Z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1033-12.2.0.13489</vt:lpwstr>
  </property>
  <property fmtid="{D5CDD505-2E9C-101B-9397-08002B2CF9AE}" pid="3" name="ICV">
    <vt:lpwstr>B167B6AB7C3B42C389D7FE58615CAFC3_12</vt:lpwstr>
  </property>
</Properties>
</file>